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sapconsultingit-my.sharepoint.com/personal/s_genova_gesapconsulting_it/Documents/Direzione Tecnica/GESAP DEC clienti/OD-028 Policoro/Flusso Rifiuti/"/>
    </mc:Choice>
  </mc:AlternateContent>
  <xr:revisionPtr revIDLastSave="2" documentId="8_{4997003A-91E8-439C-BA79-5205B92A59B0}" xr6:coauthVersionLast="45" xr6:coauthVersionMax="45" xr10:uidLastSave="{794875BD-79F3-49B5-A0D3-2A083559C876}"/>
  <bookViews>
    <workbookView xWindow="-120" yWindow="-120" windowWidth="29040" windowHeight="15720" tabRatio="769" xr2:uid="{55A3D436-B06A-466F-B183-E1C5F61EAB09}"/>
  </bookViews>
  <sheets>
    <sheet name="2023" sheetId="1" r:id="rId1"/>
    <sheet name="Grafici" sheetId="5" r:id="rId2"/>
    <sheet name="GEN" sheetId="6" r:id="rId3"/>
    <sheet name="FEB" sheetId="7" r:id="rId4"/>
    <sheet name="MAR" sheetId="8" r:id="rId5"/>
    <sheet name="APR" sheetId="9" r:id="rId6"/>
    <sheet name="MAG" sheetId="10" r:id="rId7"/>
    <sheet name="GIU" sheetId="11" r:id="rId8"/>
    <sheet name="LUG" sheetId="12" r:id="rId9"/>
    <sheet name="AGO" sheetId="13" r:id="rId10"/>
    <sheet name="SET" sheetId="14" r:id="rId11"/>
    <sheet name="OTT" sheetId="15" r:id="rId12"/>
    <sheet name="NOV" sheetId="16" r:id="rId13"/>
    <sheet name="DIC" sheetId="17" r:id="rId14"/>
    <sheet name="ANNO" sheetId="18" r:id="rId15"/>
  </sheets>
  <definedNames>
    <definedName name="_xlnm.Print_Area" localSheetId="0">'2023'!$A$1:$P$27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" i="5" l="1"/>
  <c r="AB4" i="5"/>
  <c r="AB5" i="5"/>
  <c r="AC4" i="5" s="1"/>
  <c r="AB6" i="5"/>
  <c r="AB7" i="5"/>
  <c r="AC7" i="5" s="1"/>
  <c r="AB8" i="5"/>
  <c r="AC8" i="5" s="1"/>
  <c r="AB9" i="5"/>
  <c r="AC9" i="5" s="1"/>
  <c r="AB10" i="5"/>
  <c r="AC10" i="5" s="1"/>
  <c r="AB11" i="5"/>
  <c r="AB12" i="5"/>
  <c r="AB13" i="5"/>
  <c r="AB14" i="5"/>
  <c r="AB15" i="5"/>
  <c r="AB16" i="5"/>
  <c r="AB17" i="5"/>
  <c r="AC17" i="5" s="1"/>
  <c r="AB18" i="5"/>
  <c r="AB19" i="5"/>
  <c r="AB20" i="5"/>
  <c r="AB2" i="5"/>
  <c r="AC16" i="5"/>
  <c r="AC20" i="5"/>
  <c r="AA20" i="5"/>
  <c r="AA17" i="5"/>
  <c r="AA16" i="5"/>
  <c r="AA10" i="5"/>
  <c r="AA9" i="5"/>
  <c r="AA8" i="5"/>
  <c r="AA7" i="5"/>
  <c r="AA4" i="5"/>
  <c r="AA2" i="5"/>
  <c r="Y20" i="5"/>
  <c r="Y17" i="5"/>
  <c r="Y16" i="5"/>
  <c r="Y10" i="5"/>
  <c r="Y9" i="5"/>
  <c r="Y8" i="5"/>
  <c r="Y7" i="5"/>
  <c r="Y4" i="5"/>
  <c r="Y2" i="5"/>
  <c r="W20" i="5"/>
  <c r="W17" i="5"/>
  <c r="W16" i="5"/>
  <c r="W10" i="5"/>
  <c r="W9" i="5"/>
  <c r="W8" i="5"/>
  <c r="W7" i="5"/>
  <c r="W4" i="5"/>
  <c r="W2" i="5"/>
  <c r="U20" i="5"/>
  <c r="U17" i="5"/>
  <c r="U16" i="5"/>
  <c r="U10" i="5"/>
  <c r="U9" i="5"/>
  <c r="U8" i="5"/>
  <c r="U7" i="5"/>
  <c r="U4" i="5"/>
  <c r="U2" i="5"/>
  <c r="S20" i="5"/>
  <c r="S17" i="5"/>
  <c r="S16" i="5"/>
  <c r="S10" i="5"/>
  <c r="S9" i="5"/>
  <c r="S8" i="5"/>
  <c r="S7" i="5"/>
  <c r="S4" i="5"/>
  <c r="S2" i="5"/>
  <c r="Q20" i="5"/>
  <c r="Q16" i="5"/>
  <c r="Q10" i="5"/>
  <c r="Q8" i="5"/>
  <c r="Q7" i="5"/>
  <c r="Q4" i="5"/>
  <c r="Q2" i="5"/>
  <c r="O20" i="5"/>
  <c r="O16" i="5"/>
  <c r="O10" i="5"/>
  <c r="O9" i="5"/>
  <c r="O8" i="5"/>
  <c r="O7" i="5"/>
  <c r="O4" i="5"/>
  <c r="O2" i="5"/>
  <c r="M20" i="5"/>
  <c r="M16" i="5"/>
  <c r="M10" i="5"/>
  <c r="M9" i="5"/>
  <c r="M8" i="5"/>
  <c r="M7" i="5"/>
  <c r="M4" i="5"/>
  <c r="M2" i="5"/>
  <c r="K20" i="5"/>
  <c r="K16" i="5"/>
  <c r="K10" i="5"/>
  <c r="K9" i="5"/>
  <c r="K8" i="5"/>
  <c r="K7" i="5"/>
  <c r="K4" i="5"/>
  <c r="K2" i="5"/>
  <c r="I20" i="5"/>
  <c r="I16" i="5"/>
  <c r="I10" i="5"/>
  <c r="I9" i="5"/>
  <c r="I8" i="5"/>
  <c r="I7" i="5"/>
  <c r="I4" i="5"/>
  <c r="I2" i="5"/>
  <c r="G20" i="5"/>
  <c r="G17" i="5"/>
  <c r="G16" i="5"/>
  <c r="G10" i="5"/>
  <c r="G9" i="5"/>
  <c r="G8" i="5"/>
  <c r="G7" i="5"/>
  <c r="G4" i="5"/>
  <c r="G2" i="5"/>
  <c r="E20" i="5"/>
  <c r="E16" i="5"/>
  <c r="E10" i="5"/>
  <c r="E8" i="5"/>
  <c r="E9" i="5"/>
  <c r="E7" i="5"/>
  <c r="E4" i="5"/>
  <c r="E2" i="5"/>
  <c r="F21" i="5"/>
  <c r="R21" i="5"/>
  <c r="T21" i="5"/>
  <c r="V21" i="5"/>
  <c r="X21" i="5"/>
  <c r="Z21" i="5"/>
  <c r="F22" i="5"/>
  <c r="R22" i="5"/>
  <c r="T22" i="5"/>
  <c r="V22" i="5"/>
  <c r="X22" i="5"/>
  <c r="X24" i="5" s="1"/>
  <c r="Z22" i="5"/>
  <c r="F23" i="5"/>
  <c r="H23" i="5"/>
  <c r="L23" i="5"/>
  <c r="N23" i="5"/>
  <c r="P23" i="5"/>
  <c r="R23" i="5"/>
  <c r="T23" i="5"/>
  <c r="V23" i="5"/>
  <c r="X23" i="5"/>
  <c r="Z23" i="5"/>
  <c r="C23" i="5"/>
  <c r="P19" i="5"/>
  <c r="N19" i="5"/>
  <c r="L19" i="5"/>
  <c r="J19" i="5"/>
  <c r="C19" i="5"/>
  <c r="P18" i="5"/>
  <c r="N18" i="5"/>
  <c r="L18" i="5"/>
  <c r="J18" i="5"/>
  <c r="H18" i="5"/>
  <c r="C18" i="5"/>
  <c r="P17" i="5"/>
  <c r="Q17" i="5" s="1"/>
  <c r="N17" i="5"/>
  <c r="O17" i="5" s="1"/>
  <c r="L17" i="5"/>
  <c r="M17" i="5" s="1"/>
  <c r="J17" i="5"/>
  <c r="K17" i="5" s="1"/>
  <c r="H17" i="5"/>
  <c r="I17" i="5" s="1"/>
  <c r="C17" i="5"/>
  <c r="J20" i="5"/>
  <c r="J23" i="5" s="1"/>
  <c r="P9" i="5"/>
  <c r="Q9" i="5" s="1"/>
  <c r="AC2" i="5" l="1"/>
  <c r="E17" i="5"/>
  <c r="V24" i="5"/>
  <c r="L22" i="5"/>
  <c r="H22" i="5"/>
  <c r="Z24" i="5"/>
  <c r="R24" i="5"/>
  <c r="P22" i="5"/>
  <c r="J21" i="5"/>
  <c r="N21" i="5"/>
  <c r="J22" i="5"/>
  <c r="F24" i="5"/>
  <c r="L21" i="5"/>
  <c r="C22" i="5"/>
  <c r="H21" i="5"/>
  <c r="H24" i="5" s="1"/>
  <c r="T24" i="5"/>
  <c r="N22" i="5"/>
  <c r="P21" i="5"/>
  <c r="C21" i="5"/>
  <c r="AB23" i="5"/>
  <c r="I13" i="1"/>
  <c r="P24" i="5" l="1"/>
  <c r="L24" i="5"/>
  <c r="J24" i="5"/>
  <c r="N24" i="5"/>
  <c r="C24" i="5"/>
  <c r="AB22" i="5"/>
  <c r="AB21" i="5"/>
  <c r="H19" i="1"/>
  <c r="H18" i="1"/>
  <c r="I19" i="1"/>
  <c r="G20" i="1"/>
  <c r="G19" i="1"/>
  <c r="F20" i="1"/>
  <c r="F18" i="1"/>
  <c r="E18" i="1"/>
  <c r="I18" i="1"/>
  <c r="AB24" i="5" l="1"/>
  <c r="I20" i="1"/>
  <c r="H20" i="1"/>
  <c r="G18" i="1"/>
  <c r="F19" i="1"/>
  <c r="E19" i="1"/>
  <c r="C20" i="1"/>
  <c r="C19" i="1"/>
  <c r="C18" i="1"/>
  <c r="O8" i="1" l="1"/>
  <c r="O3" i="1" l="1"/>
  <c r="O4" i="1"/>
  <c r="O5" i="1"/>
  <c r="O6" i="1"/>
  <c r="O7" i="1"/>
  <c r="O9" i="1"/>
  <c r="O10" i="1"/>
  <c r="O11" i="1"/>
  <c r="O12" i="1"/>
  <c r="O13" i="1"/>
  <c r="O14" i="1"/>
  <c r="O15" i="1"/>
  <c r="O16" i="1"/>
  <c r="O18" i="1"/>
  <c r="O19" i="1"/>
  <c r="O20" i="1"/>
  <c r="O2" i="1"/>
  <c r="F17" i="1" l="1"/>
  <c r="O17" i="1" s="1"/>
  <c r="E22" i="1" l="1"/>
  <c r="C22" i="1" l="1"/>
  <c r="D22" i="1"/>
  <c r="F22" i="1"/>
  <c r="G22" i="1"/>
  <c r="H22" i="1"/>
  <c r="I22" i="1"/>
  <c r="C23" i="1"/>
  <c r="D23" i="1"/>
  <c r="E23" i="1"/>
  <c r="F23" i="1"/>
  <c r="G23" i="1"/>
  <c r="H23" i="1"/>
  <c r="I23" i="1"/>
  <c r="C24" i="1"/>
  <c r="D24" i="1"/>
  <c r="E24" i="1"/>
  <c r="F24" i="1"/>
  <c r="G24" i="1"/>
  <c r="H24" i="1"/>
  <c r="I24" i="1"/>
  <c r="D25" i="1" l="1"/>
  <c r="I25" i="1"/>
  <c r="H25" i="1"/>
  <c r="G25" i="1"/>
  <c r="F25" i="1"/>
  <c r="E25" i="1"/>
  <c r="C25" i="1"/>
  <c r="L22" i="1"/>
  <c r="K22" i="1" l="1"/>
  <c r="J22" i="1" l="1"/>
  <c r="M22" i="1"/>
  <c r="N22" i="1"/>
  <c r="J23" i="1"/>
  <c r="K23" i="1"/>
  <c r="L23" i="1"/>
  <c r="M23" i="1"/>
  <c r="N23" i="1"/>
  <c r="J24" i="1"/>
  <c r="K24" i="1"/>
  <c r="L24" i="1"/>
  <c r="M24" i="1"/>
  <c r="N24" i="1"/>
  <c r="O24" i="1" l="1"/>
  <c r="O23" i="1"/>
  <c r="O22" i="1"/>
  <c r="K25" i="1"/>
  <c r="O25" i="1" l="1"/>
  <c r="N25" i="1"/>
  <c r="L25" i="1"/>
  <c r="J25" i="1"/>
  <c r="M25" i="1"/>
</calcChain>
</file>

<file path=xl/sharedStrings.xml><?xml version="1.0" encoding="utf-8"?>
<sst xmlns="http://schemas.openxmlformats.org/spreadsheetml/2006/main" count="73" uniqueCount="49">
  <si>
    <t>CER</t>
  </si>
  <si>
    <t>TOT. RD</t>
  </si>
  <si>
    <t>TOT. Rind</t>
  </si>
  <si>
    <t>%RD</t>
  </si>
  <si>
    <t>dic</t>
  </si>
  <si>
    <t>TOT. RSU</t>
  </si>
  <si>
    <t>DESCRIZIONE</t>
  </si>
  <si>
    <t>Imballaggi in carta</t>
  </si>
  <si>
    <t>Imballaggi in plastica</t>
  </si>
  <si>
    <t>Imballaggi misti</t>
  </si>
  <si>
    <t>Imballaggi in vetro</t>
  </si>
  <si>
    <t>Carta e Cartone</t>
  </si>
  <si>
    <t>Frazione Organica</t>
  </si>
  <si>
    <t>Indumenti</t>
  </si>
  <si>
    <t>Oli e Grassi commestibili</t>
  </si>
  <si>
    <t>Farmaci</t>
  </si>
  <si>
    <t>Legno</t>
  </si>
  <si>
    <t>Plastica</t>
  </si>
  <si>
    <t>Rifiuti Biodegradabili</t>
  </si>
  <si>
    <t>Residui della pulizia stradale</t>
  </si>
  <si>
    <t>Ingombranti</t>
  </si>
  <si>
    <t>Pneumatici fuori uso</t>
  </si>
  <si>
    <t>Rifiuti Indifferenziati</t>
  </si>
  <si>
    <t>Apparecchiature elettriche ed elettroniche fuori uso, diverse da quelle di cui alla voce 20 01 21 e 20 01 23</t>
  </si>
  <si>
    <t>Apparecchiature elettriche ed elettroniche fuori uso, diverse da quelle di cui alle voci 20 01 21, 20 01 23 e 20 01 35</t>
  </si>
  <si>
    <t>Apparecchiature fuori uso contenenti clorofluorocarburi</t>
  </si>
  <si>
    <t>mar</t>
  </si>
  <si>
    <t>apr</t>
  </si>
  <si>
    <t>mag</t>
  </si>
  <si>
    <t>giu</t>
  </si>
  <si>
    <t>lug</t>
  </si>
  <si>
    <t>TOT</t>
  </si>
  <si>
    <t>RAEE</t>
  </si>
  <si>
    <t>ago</t>
  </si>
  <si>
    <t>set</t>
  </si>
  <si>
    <t>ott</t>
  </si>
  <si>
    <t>nov</t>
  </si>
  <si>
    <t>gen</t>
  </si>
  <si>
    <t>feb</t>
  </si>
  <si>
    <t>VETRO</t>
  </si>
  <si>
    <t>CARTA E CARTONE</t>
  </si>
  <si>
    <t>PLASTRICA E METALLI</t>
  </si>
  <si>
    <t>ORGANICO</t>
  </si>
  <si>
    <t>SFALCI</t>
  </si>
  <si>
    <t>ALTRO A RECUPERO</t>
  </si>
  <si>
    <t>PULIZIA STRADE</t>
  </si>
  <si>
    <t>INDIFFERENIZATA</t>
  </si>
  <si>
    <t>RIFIUTI DIFFERENZIATI</t>
  </si>
  <si>
    <t>INDIFFERENZIATA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</si>
</sst>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 Light"/>
      <family val="2"/>
      <scheme val="maj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 Light"/>
      <family val="2"/>
      <scheme val="maj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317A9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36CF4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1" xfId="0" applyFont="1" applyFill="1" applyBorder="1" applyAlignment="1">
      <alignment horizontal="center"/>
    </xf>
    <xf numFmtId="10" fontId="2" fillId="2" borderId="1" xfId="1" applyNumberFormat="1" applyFont="1" applyFill="1" applyBorder="1"/>
    <xf numFmtId="3" fontId="4" fillId="0" borderId="1" xfId="0" applyNumberFormat="1" applyFont="1" applyFill="1" applyBorder="1" applyAlignment="1">
      <alignment horizontal="right" vertical="center" wrapText="1"/>
    </xf>
    <xf numFmtId="3" fontId="2" fillId="2" borderId="1" xfId="0" applyNumberFormat="1" applyFont="1" applyFill="1" applyBorder="1"/>
    <xf numFmtId="0" fontId="5" fillId="0" borderId="1" xfId="0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right"/>
    </xf>
    <xf numFmtId="3" fontId="0" fillId="0" borderId="0" xfId="0" applyNumberFormat="1"/>
    <xf numFmtId="0" fontId="2" fillId="2" borderId="2" xfId="0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17" fontId="2" fillId="2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left" vertical="center" wrapText="1"/>
    </xf>
    <xf numFmtId="0" fontId="5" fillId="11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right" vertical="center" wrapText="1"/>
    </xf>
    <xf numFmtId="0" fontId="5" fillId="11" borderId="2" xfId="0" applyFont="1" applyFill="1" applyBorder="1" applyAlignment="1">
      <alignment horizontal="right" vertical="center" wrapText="1"/>
    </xf>
    <xf numFmtId="0" fontId="5" fillId="13" borderId="2" xfId="0" applyFont="1" applyFill="1" applyBorder="1" applyAlignment="1">
      <alignment horizontal="right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5" fillId="14" borderId="2" xfId="0" applyFont="1" applyFill="1" applyBorder="1" applyAlignment="1">
      <alignment horizontal="right" vertical="center" wrapText="1"/>
    </xf>
    <xf numFmtId="17" fontId="2" fillId="2" borderId="4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5" fillId="10" borderId="5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3" fontId="9" fillId="0" borderId="0" xfId="0" applyNumberFormat="1" applyFont="1"/>
    <xf numFmtId="0" fontId="9" fillId="0" borderId="0" xfId="0" applyFont="1"/>
    <xf numFmtId="0" fontId="7" fillId="2" borderId="2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3" fontId="7" fillId="2" borderId="1" xfId="0" applyNumberFormat="1" applyFont="1" applyFill="1" applyBorder="1"/>
    <xf numFmtId="10" fontId="7" fillId="2" borderId="1" xfId="1" applyNumberFormat="1" applyFont="1" applyFill="1" applyBorder="1"/>
    <xf numFmtId="3" fontId="9" fillId="0" borderId="1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3" fontId="11" fillId="0" borderId="1" xfId="0" applyNumberFormat="1" applyFont="1" applyFill="1" applyBorder="1" applyAlignment="1">
      <alignment horizontal="right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A36CF4"/>
      <color rgb="FF317A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587992125984251"/>
          <c:y val="0.16245370370370371"/>
          <c:w val="0.78412007874015743"/>
          <c:h val="0.77736111111111106"/>
        </c:manualLayout>
      </c:layout>
      <c:pie3DChart>
        <c:varyColors val="1"/>
        <c:ser>
          <c:idx val="0"/>
          <c:order val="0"/>
          <c:tx>
            <c:strRef>
              <c:f>Grafici!$C$1</c:f>
              <c:strCache>
                <c:ptCount val="1"/>
                <c:pt idx="0">
                  <c:v>gen-23</c:v>
                </c:pt>
              </c:strCache>
            </c:strRef>
          </c:tx>
          <c:dPt>
            <c:idx val="0"/>
            <c:bubble3D val="0"/>
            <c:explosion val="23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159-4137-8F26-29FB48E2B9BD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159-4137-8F26-29FB48E2B9B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45492806-7717-48D4-8663-29B6C8056BF7}" type="PERCENTAGE">
                      <a:rPr lang="en-US" sz="2400"/>
                      <a:pPr/>
                      <a:t>[PERCENTUALE]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376399825021871"/>
                      <c:h val="0.1341899970836978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159-4137-8F26-29FB48E2B9B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7942D1E-9B21-4CED-B707-CF95A054D209}" type="PERCENTAGE">
                      <a:rPr lang="en-US" sz="2400"/>
                      <a:pPr/>
                      <a:t>[PERCENTUALE]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765288713910762"/>
                      <c:h val="9.715296004666081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159-4137-8F26-29FB48E2B9B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no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bg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Grafici!$A$22:$A$23</c:f>
              <c:strCache>
                <c:ptCount val="2"/>
                <c:pt idx="0">
                  <c:v>RIFIUTI DIFFERENZIATI</c:v>
                </c:pt>
                <c:pt idx="1">
                  <c:v>INDIFFERENZIATA</c:v>
                </c:pt>
              </c:strCache>
            </c:strRef>
          </c:cat>
          <c:val>
            <c:numRef>
              <c:f>Grafici!$C$22:$C$23</c:f>
              <c:numCache>
                <c:formatCode>#,##0</c:formatCode>
                <c:ptCount val="2"/>
                <c:pt idx="0">
                  <c:v>450090</c:v>
                </c:pt>
                <c:pt idx="1">
                  <c:v>221420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59-4137-8F26-29FB48E2B9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8.1240770456761837E-3"/>
          <c:y val="0.3656637105998426"/>
          <c:w val="0.21302918580009417"/>
          <c:h val="0.207641943005766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18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759614287344516"/>
          <c:y val="8.3468661041932735E-2"/>
          <c:w val="0.85006390802712162"/>
          <c:h val="0.90935582891410793"/>
        </c:manualLayout>
      </c:layout>
      <c:pie3DChart>
        <c:varyColors val="1"/>
        <c:ser>
          <c:idx val="0"/>
          <c:order val="0"/>
          <c:tx>
            <c:strRef>
              <c:f>Grafici!$L$1</c:f>
              <c:strCache>
                <c:ptCount val="1"/>
                <c:pt idx="0">
                  <c:v>mag-23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144-4C4C-8DCD-1C2C910E4B12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144-4C4C-8DCD-1C2C910E4B12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2144-4C4C-8DCD-1C2C910E4B12}"/>
              </c:ext>
            </c:extLst>
          </c:dPt>
          <c:dPt>
            <c:idx val="3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2144-4C4C-8DCD-1C2C910E4B12}"/>
              </c:ext>
            </c:extLst>
          </c:dPt>
          <c:dPt>
            <c:idx val="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2144-4C4C-8DCD-1C2C910E4B12}"/>
              </c:ext>
            </c:extLst>
          </c:dPt>
          <c:dPt>
            <c:idx val="5"/>
            <c:bubble3D val="0"/>
            <c:spPr>
              <a:solidFill>
                <a:srgbClr val="A36CF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2144-4C4C-8DCD-1C2C910E4B12}"/>
              </c:ext>
            </c:extLst>
          </c:dPt>
          <c:dPt>
            <c:idx val="6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2144-4C4C-8DCD-1C2C910E4B12}"/>
              </c:ext>
            </c:extLst>
          </c:dPt>
          <c:dPt>
            <c:idx val="7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2144-4C4C-8DCD-1C2C910E4B12}"/>
              </c:ext>
            </c:extLst>
          </c:dPt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2144-4C4C-8DCD-1C2C910E4B12}"/>
                </c:ext>
              </c:extLst>
            </c:dLbl>
            <c:dLbl>
              <c:idx val="1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2144-4C4C-8DCD-1C2C910E4B12}"/>
                </c:ext>
              </c:extLst>
            </c:dLbl>
            <c:dLbl>
              <c:idx val="2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2144-4C4C-8DCD-1C2C910E4B12}"/>
                </c:ext>
              </c:extLst>
            </c:dLbl>
            <c:dLbl>
              <c:idx val="3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2144-4C4C-8DCD-1C2C910E4B12}"/>
                </c:ext>
              </c:extLst>
            </c:dLbl>
            <c:dLbl>
              <c:idx val="4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2144-4C4C-8DCD-1C2C910E4B12}"/>
                </c:ext>
              </c:extLst>
            </c:dLbl>
            <c:dLbl>
              <c:idx val="5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2144-4C4C-8DCD-1C2C910E4B12}"/>
                </c:ext>
              </c:extLst>
            </c:dLbl>
            <c:dLbl>
              <c:idx val="6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2144-4C4C-8DCD-1C2C910E4B12}"/>
                </c:ext>
              </c:extLst>
            </c:dLbl>
            <c:dLbl>
              <c:idx val="7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F-2144-4C4C-8DCD-1C2C910E4B1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Grafici!$D$2:$D$20</c15:sqref>
                  </c15:fullRef>
                </c:ext>
              </c:extLst>
              <c:f>(Grafici!$D$2,Grafici!$D$4,Grafici!$D$7:$D$10,Grafici!$D$17,Grafici!$D$20)</c:f>
              <c:strCache>
                <c:ptCount val="8"/>
                <c:pt idx="0">
                  <c:v>CARTA E CARTONE</c:v>
                </c:pt>
                <c:pt idx="1">
                  <c:v>PLASTRICA E METALLI</c:v>
                </c:pt>
                <c:pt idx="2">
                  <c:v>VETRO</c:v>
                </c:pt>
                <c:pt idx="3">
                  <c:v>ORGANICO</c:v>
                </c:pt>
                <c:pt idx="4">
                  <c:v>SFALCI</c:v>
                </c:pt>
                <c:pt idx="5">
                  <c:v>ALTRO A RECUPERO</c:v>
                </c:pt>
                <c:pt idx="6">
                  <c:v>RAEE</c:v>
                </c:pt>
                <c:pt idx="7">
                  <c:v>INDIFFERENIZATA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Grafici!$M$2:$M$20</c15:sqref>
                  </c15:fullRef>
                </c:ext>
              </c:extLst>
              <c:f>(Grafici!$M$2,Grafici!$M$4,Grafici!$M$7:$M$10,Grafici!$M$17,Grafici!$M$20)</c:f>
              <c:numCache>
                <c:formatCode>General</c:formatCode>
                <c:ptCount val="8"/>
                <c:pt idx="0">
                  <c:v>69500</c:v>
                </c:pt>
                <c:pt idx="1">
                  <c:v>69050</c:v>
                </c:pt>
                <c:pt idx="2">
                  <c:v>48190</c:v>
                </c:pt>
                <c:pt idx="3">
                  <c:v>187740</c:v>
                </c:pt>
                <c:pt idx="4">
                  <c:v>75760</c:v>
                </c:pt>
                <c:pt idx="5">
                  <c:v>91350</c:v>
                </c:pt>
                <c:pt idx="6">
                  <c:v>11540</c:v>
                </c:pt>
                <c:pt idx="7">
                  <c:v>254920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10-2144-4C4C-8DCD-1C2C910E4B1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5.208333333333333E-3"/>
          <c:y val="0.36113495088473024"/>
          <c:w val="0.15080414752843399"/>
          <c:h val="0.32890902290388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587992125984251"/>
          <c:y val="0.16245370370370371"/>
          <c:w val="0.78412007874015743"/>
          <c:h val="0.77736111111111106"/>
        </c:manualLayout>
      </c:layout>
      <c:pie3DChart>
        <c:varyColors val="1"/>
        <c:ser>
          <c:idx val="0"/>
          <c:order val="0"/>
          <c:tx>
            <c:strRef>
              <c:f>Grafici!$N$1</c:f>
              <c:strCache>
                <c:ptCount val="1"/>
                <c:pt idx="0">
                  <c:v>giu-23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ADC-4DBE-B4FB-32BD442628F0}"/>
              </c:ext>
            </c:extLst>
          </c:dPt>
          <c:dPt>
            <c:idx val="1"/>
            <c:bubble3D val="0"/>
            <c:explosion val="1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ADC-4DBE-B4FB-32BD442628F0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no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bg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Grafici!$A$22:$A$23</c:f>
              <c:strCache>
                <c:ptCount val="2"/>
                <c:pt idx="0">
                  <c:v>RIFIUTI DIFFERENZIATI</c:v>
                </c:pt>
                <c:pt idx="1">
                  <c:v>INDIFFERENZIATA</c:v>
                </c:pt>
              </c:strCache>
            </c:strRef>
          </c:cat>
          <c:val>
            <c:numRef>
              <c:f>Grafici!$N$22:$N$23</c:f>
              <c:numCache>
                <c:formatCode>#,##0</c:formatCode>
                <c:ptCount val="2"/>
                <c:pt idx="0">
                  <c:v>542180</c:v>
                </c:pt>
                <c:pt idx="1">
                  <c:v>287280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DC-4DBE-B4FB-32BD442628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8.1240770456761837E-3"/>
          <c:y val="0.3656637105998426"/>
          <c:w val="0.21302918580009417"/>
          <c:h val="0.207641943005766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18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759614287344516"/>
          <c:y val="8.3468661041932735E-2"/>
          <c:w val="0.85006390802712162"/>
          <c:h val="0.90935582891410793"/>
        </c:manualLayout>
      </c:layout>
      <c:pie3DChart>
        <c:varyColors val="1"/>
        <c:ser>
          <c:idx val="0"/>
          <c:order val="0"/>
          <c:tx>
            <c:strRef>
              <c:f>Grafici!$N$1</c:f>
              <c:strCache>
                <c:ptCount val="1"/>
                <c:pt idx="0">
                  <c:v>giu-23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18DB-4D59-A90A-95C138D37B55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18DB-4D59-A90A-95C138D37B55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18DB-4D59-A90A-95C138D37B55}"/>
              </c:ext>
            </c:extLst>
          </c:dPt>
          <c:dPt>
            <c:idx val="3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18DB-4D59-A90A-95C138D37B55}"/>
              </c:ext>
            </c:extLst>
          </c:dPt>
          <c:dPt>
            <c:idx val="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18DB-4D59-A90A-95C138D37B55}"/>
              </c:ext>
            </c:extLst>
          </c:dPt>
          <c:dPt>
            <c:idx val="5"/>
            <c:bubble3D val="0"/>
            <c:spPr>
              <a:solidFill>
                <a:srgbClr val="A36CF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18DB-4D59-A90A-95C138D37B55}"/>
              </c:ext>
            </c:extLst>
          </c:dPt>
          <c:dPt>
            <c:idx val="6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18DB-4D59-A90A-95C138D37B55}"/>
              </c:ext>
            </c:extLst>
          </c:dPt>
          <c:dPt>
            <c:idx val="7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18DB-4D59-A90A-95C138D37B55}"/>
              </c:ext>
            </c:extLst>
          </c:dPt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18DB-4D59-A90A-95C138D37B55}"/>
                </c:ext>
              </c:extLst>
            </c:dLbl>
            <c:dLbl>
              <c:idx val="1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18DB-4D59-A90A-95C138D37B55}"/>
                </c:ext>
              </c:extLst>
            </c:dLbl>
            <c:dLbl>
              <c:idx val="2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18DB-4D59-A90A-95C138D37B55}"/>
                </c:ext>
              </c:extLst>
            </c:dLbl>
            <c:dLbl>
              <c:idx val="3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18DB-4D59-A90A-95C138D37B55}"/>
                </c:ext>
              </c:extLst>
            </c:dLbl>
            <c:dLbl>
              <c:idx val="4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18DB-4D59-A90A-95C138D37B55}"/>
                </c:ext>
              </c:extLst>
            </c:dLbl>
            <c:dLbl>
              <c:idx val="5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18DB-4D59-A90A-95C138D37B55}"/>
                </c:ext>
              </c:extLst>
            </c:dLbl>
            <c:dLbl>
              <c:idx val="6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18DB-4D59-A90A-95C138D37B55}"/>
                </c:ext>
              </c:extLst>
            </c:dLbl>
            <c:dLbl>
              <c:idx val="7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F-18DB-4D59-A90A-95C138D37B5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Grafici!$D$2:$D$20</c15:sqref>
                  </c15:fullRef>
                </c:ext>
              </c:extLst>
              <c:f>(Grafici!$D$2,Grafici!$D$4,Grafici!$D$7:$D$10,Grafici!$D$17,Grafici!$D$20)</c:f>
              <c:strCache>
                <c:ptCount val="8"/>
                <c:pt idx="0">
                  <c:v>CARTA E CARTONE</c:v>
                </c:pt>
                <c:pt idx="1">
                  <c:v>PLASTRICA E METALLI</c:v>
                </c:pt>
                <c:pt idx="2">
                  <c:v>VETRO</c:v>
                </c:pt>
                <c:pt idx="3">
                  <c:v>ORGANICO</c:v>
                </c:pt>
                <c:pt idx="4">
                  <c:v>SFALCI</c:v>
                </c:pt>
                <c:pt idx="5">
                  <c:v>ALTRO A RECUPERO</c:v>
                </c:pt>
                <c:pt idx="6">
                  <c:v>RAEE</c:v>
                </c:pt>
                <c:pt idx="7">
                  <c:v>INDIFFERENIZATA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Grafici!$O$2:$O$20</c15:sqref>
                  </c15:fullRef>
                </c:ext>
              </c:extLst>
              <c:f>(Grafici!$O$2,Grafici!$O$4,Grafici!$O$7:$O$10,Grafici!$O$17,Grafici!$O$20)</c:f>
              <c:numCache>
                <c:formatCode>General</c:formatCode>
                <c:ptCount val="8"/>
                <c:pt idx="0">
                  <c:v>85280</c:v>
                </c:pt>
                <c:pt idx="1">
                  <c:v>70160</c:v>
                </c:pt>
                <c:pt idx="2">
                  <c:v>56490</c:v>
                </c:pt>
                <c:pt idx="3">
                  <c:v>179520</c:v>
                </c:pt>
                <c:pt idx="4">
                  <c:v>82000</c:v>
                </c:pt>
                <c:pt idx="5">
                  <c:v>63350</c:v>
                </c:pt>
                <c:pt idx="6">
                  <c:v>5380</c:v>
                </c:pt>
                <c:pt idx="7">
                  <c:v>287280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10-18DB-4D59-A90A-95C138D37B5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5.208333333333333E-3"/>
          <c:y val="0.36113495088473024"/>
          <c:w val="0.15080414752843399"/>
          <c:h val="0.32890902290388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587992125984251"/>
          <c:y val="0.16245370370370371"/>
          <c:w val="0.78412007874015743"/>
          <c:h val="0.77736111111111106"/>
        </c:manualLayout>
      </c:layout>
      <c:pie3DChart>
        <c:varyColors val="1"/>
        <c:ser>
          <c:idx val="0"/>
          <c:order val="0"/>
          <c:tx>
            <c:strRef>
              <c:f>Grafici!$P$1</c:f>
              <c:strCache>
                <c:ptCount val="1"/>
                <c:pt idx="0">
                  <c:v>lug-23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3BF-4EBA-BF8C-0C58B650F530}"/>
              </c:ext>
            </c:extLst>
          </c:dPt>
          <c:dPt>
            <c:idx val="1"/>
            <c:bubble3D val="0"/>
            <c:explosion val="1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3BF-4EBA-BF8C-0C58B650F530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no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bg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Grafici!$A$22:$A$23</c:f>
              <c:strCache>
                <c:ptCount val="2"/>
                <c:pt idx="0">
                  <c:v>RIFIUTI DIFFERENZIATI</c:v>
                </c:pt>
                <c:pt idx="1">
                  <c:v>INDIFFERENZIATA</c:v>
                </c:pt>
              </c:strCache>
            </c:strRef>
          </c:cat>
          <c:val>
            <c:numRef>
              <c:f>Grafici!$P$22:$P$23</c:f>
              <c:numCache>
                <c:formatCode>#,##0</c:formatCode>
                <c:ptCount val="2"/>
                <c:pt idx="0">
                  <c:v>573400</c:v>
                </c:pt>
                <c:pt idx="1">
                  <c:v>276260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BF-4EBA-BF8C-0C58B650F5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8.1240770456761837E-3"/>
          <c:y val="0.3656637105998426"/>
          <c:w val="0.21302918580009417"/>
          <c:h val="0.207641943005766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18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759614287344516"/>
          <c:y val="8.3468661041932735E-2"/>
          <c:w val="0.85006390802712162"/>
          <c:h val="0.90935582891410793"/>
        </c:manualLayout>
      </c:layout>
      <c:pie3DChart>
        <c:varyColors val="1"/>
        <c:ser>
          <c:idx val="0"/>
          <c:order val="0"/>
          <c:tx>
            <c:strRef>
              <c:f>Grafici!$P$1</c:f>
              <c:strCache>
                <c:ptCount val="1"/>
                <c:pt idx="0">
                  <c:v>lug-23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1CD1-434C-8720-800638DA8161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1CD1-434C-8720-800638DA8161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1CD1-434C-8720-800638DA8161}"/>
              </c:ext>
            </c:extLst>
          </c:dPt>
          <c:dPt>
            <c:idx val="3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1CD1-434C-8720-800638DA8161}"/>
              </c:ext>
            </c:extLst>
          </c:dPt>
          <c:dPt>
            <c:idx val="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1CD1-434C-8720-800638DA8161}"/>
              </c:ext>
            </c:extLst>
          </c:dPt>
          <c:dPt>
            <c:idx val="5"/>
            <c:bubble3D val="0"/>
            <c:spPr>
              <a:solidFill>
                <a:srgbClr val="A36CF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1CD1-434C-8720-800638DA8161}"/>
              </c:ext>
            </c:extLst>
          </c:dPt>
          <c:dPt>
            <c:idx val="6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1CD1-434C-8720-800638DA8161}"/>
              </c:ext>
            </c:extLst>
          </c:dPt>
          <c:dPt>
            <c:idx val="7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1CD1-434C-8720-800638DA8161}"/>
              </c:ext>
            </c:extLst>
          </c:dPt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1CD1-434C-8720-800638DA8161}"/>
                </c:ext>
              </c:extLst>
            </c:dLbl>
            <c:dLbl>
              <c:idx val="1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1CD1-434C-8720-800638DA8161}"/>
                </c:ext>
              </c:extLst>
            </c:dLbl>
            <c:dLbl>
              <c:idx val="2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1CD1-434C-8720-800638DA8161}"/>
                </c:ext>
              </c:extLst>
            </c:dLbl>
            <c:dLbl>
              <c:idx val="3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1CD1-434C-8720-800638DA8161}"/>
                </c:ext>
              </c:extLst>
            </c:dLbl>
            <c:dLbl>
              <c:idx val="4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1CD1-434C-8720-800638DA8161}"/>
                </c:ext>
              </c:extLst>
            </c:dLbl>
            <c:dLbl>
              <c:idx val="5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1CD1-434C-8720-800638DA8161}"/>
                </c:ext>
              </c:extLst>
            </c:dLbl>
            <c:dLbl>
              <c:idx val="6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1CD1-434C-8720-800638DA8161}"/>
                </c:ext>
              </c:extLst>
            </c:dLbl>
            <c:dLbl>
              <c:idx val="7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F-1CD1-434C-8720-800638DA816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Grafici!$D$2:$D$20</c15:sqref>
                  </c15:fullRef>
                </c:ext>
              </c:extLst>
              <c:f>(Grafici!$D$2,Grafici!$D$4,Grafici!$D$7:$D$10,Grafici!$D$17,Grafici!$D$20)</c:f>
              <c:strCache>
                <c:ptCount val="8"/>
                <c:pt idx="0">
                  <c:v>CARTA E CARTONE</c:v>
                </c:pt>
                <c:pt idx="1">
                  <c:v>PLASTRICA E METALLI</c:v>
                </c:pt>
                <c:pt idx="2">
                  <c:v>VETRO</c:v>
                </c:pt>
                <c:pt idx="3">
                  <c:v>ORGANICO</c:v>
                </c:pt>
                <c:pt idx="4">
                  <c:v>SFALCI</c:v>
                </c:pt>
                <c:pt idx="5">
                  <c:v>ALTRO A RECUPERO</c:v>
                </c:pt>
                <c:pt idx="6">
                  <c:v>RAEE</c:v>
                </c:pt>
                <c:pt idx="7">
                  <c:v>INDIFFERENIZATA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Grafici!$Q$2:$Q$20</c15:sqref>
                  </c15:fullRef>
                </c:ext>
              </c:extLst>
              <c:f>(Grafici!$Q$2,Grafici!$Q$4,Grafici!$Q$7:$Q$10,Grafici!$Q$17,Grafici!$Q$20)</c:f>
              <c:numCache>
                <c:formatCode>General</c:formatCode>
                <c:ptCount val="8"/>
                <c:pt idx="0">
                  <c:v>94700</c:v>
                </c:pt>
                <c:pt idx="1">
                  <c:v>83440</c:v>
                </c:pt>
                <c:pt idx="2">
                  <c:v>77430</c:v>
                </c:pt>
                <c:pt idx="3">
                  <c:v>182660</c:v>
                </c:pt>
                <c:pt idx="4">
                  <c:v>53090</c:v>
                </c:pt>
                <c:pt idx="5">
                  <c:v>40400</c:v>
                </c:pt>
                <c:pt idx="6">
                  <c:v>11940</c:v>
                </c:pt>
                <c:pt idx="7">
                  <c:v>276260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10-1CD1-434C-8720-800638DA816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5.208333333333333E-3"/>
          <c:y val="0.36113495088473024"/>
          <c:w val="0.15080414752843399"/>
          <c:h val="0.32890902290388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587992125984251"/>
          <c:y val="0.16245370370370371"/>
          <c:w val="0.78412007874015743"/>
          <c:h val="0.77736111111111106"/>
        </c:manualLayout>
      </c:layout>
      <c:pie3DChart>
        <c:varyColors val="1"/>
        <c:ser>
          <c:idx val="0"/>
          <c:order val="0"/>
          <c:tx>
            <c:strRef>
              <c:f>Grafici!$R$1</c:f>
              <c:strCache>
                <c:ptCount val="1"/>
                <c:pt idx="0">
                  <c:v>ago-23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149-4BD5-85BE-CB1A9E24BA9E}"/>
              </c:ext>
            </c:extLst>
          </c:dPt>
          <c:dPt>
            <c:idx val="1"/>
            <c:bubble3D val="0"/>
            <c:explosion val="1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149-4BD5-85BE-CB1A9E24BA9E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no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bg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Grafici!$A$22:$A$23</c:f>
              <c:strCache>
                <c:ptCount val="2"/>
                <c:pt idx="0">
                  <c:v>RIFIUTI DIFFERENZIATI</c:v>
                </c:pt>
                <c:pt idx="1">
                  <c:v>INDIFFERENZIATA</c:v>
                </c:pt>
              </c:strCache>
            </c:strRef>
          </c:cat>
          <c:val>
            <c:numRef>
              <c:f>Grafici!$R$22:$R$23</c:f>
              <c:numCache>
                <c:formatCode>#,##0</c:formatCode>
                <c:ptCount val="2"/>
                <c:pt idx="0">
                  <c:v>652170</c:v>
                </c:pt>
                <c:pt idx="1">
                  <c:v>345820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49-4BD5-85BE-CB1A9E24BA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8.1240770456761837E-3"/>
          <c:y val="0.3656637105998426"/>
          <c:w val="0.21302918580009417"/>
          <c:h val="0.207641943005766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18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759614287344516"/>
          <c:y val="8.3468661041932735E-2"/>
          <c:w val="0.85006390802712162"/>
          <c:h val="0.90935582891410793"/>
        </c:manualLayout>
      </c:layout>
      <c:pie3DChart>
        <c:varyColors val="1"/>
        <c:ser>
          <c:idx val="0"/>
          <c:order val="0"/>
          <c:tx>
            <c:strRef>
              <c:f>Grafici!$R$1</c:f>
              <c:strCache>
                <c:ptCount val="1"/>
                <c:pt idx="0">
                  <c:v>ago-23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2D7-445D-8DEB-CFD82E8697D9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2D7-445D-8DEB-CFD82E8697D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2D7-445D-8DEB-CFD82E8697D9}"/>
              </c:ext>
            </c:extLst>
          </c:dPt>
          <c:dPt>
            <c:idx val="3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82D7-445D-8DEB-CFD82E8697D9}"/>
              </c:ext>
            </c:extLst>
          </c:dPt>
          <c:dPt>
            <c:idx val="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82D7-445D-8DEB-CFD82E8697D9}"/>
              </c:ext>
            </c:extLst>
          </c:dPt>
          <c:dPt>
            <c:idx val="5"/>
            <c:bubble3D val="0"/>
            <c:spPr>
              <a:solidFill>
                <a:srgbClr val="A36CF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82D7-445D-8DEB-CFD82E8697D9}"/>
              </c:ext>
            </c:extLst>
          </c:dPt>
          <c:dPt>
            <c:idx val="6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A-82D7-445D-8DEB-CFD82E8697D9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82D7-445D-8DEB-CFD82E8697D9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82D7-445D-8DEB-CFD82E8697D9}"/>
              </c:ext>
            </c:extLst>
          </c:dPt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82D7-445D-8DEB-CFD82E8697D9}"/>
                </c:ext>
              </c:extLst>
            </c:dLbl>
            <c:dLbl>
              <c:idx val="1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82D7-445D-8DEB-CFD82E8697D9}"/>
                </c:ext>
              </c:extLst>
            </c:dLbl>
            <c:dLbl>
              <c:idx val="2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82D7-445D-8DEB-CFD82E8697D9}"/>
                </c:ext>
              </c:extLst>
            </c:dLbl>
            <c:dLbl>
              <c:idx val="3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82D7-445D-8DEB-CFD82E8697D9}"/>
                </c:ext>
              </c:extLst>
            </c:dLbl>
            <c:dLbl>
              <c:idx val="4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82D7-445D-8DEB-CFD82E8697D9}"/>
                </c:ext>
              </c:extLst>
            </c:dLbl>
            <c:dLbl>
              <c:idx val="5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82D7-445D-8DEB-CFD82E8697D9}"/>
                </c:ext>
              </c:extLst>
            </c:dLbl>
            <c:dLbl>
              <c:idx val="6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A-82D7-445D-8DEB-CFD82E8697D9}"/>
                </c:ext>
              </c:extLst>
            </c:dLbl>
            <c:dLbl>
              <c:idx val="7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82D7-445D-8DEB-CFD82E8697D9}"/>
                </c:ext>
              </c:extLst>
            </c:dLbl>
            <c:dLbl>
              <c:idx val="8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F-82D7-445D-8DEB-CFD82E8697D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Grafici!$D$2:$D$20</c15:sqref>
                  </c15:fullRef>
                </c:ext>
              </c:extLst>
              <c:f>(Grafici!$D$2,Grafici!$D$4,Grafici!$D$7:$D$10,Grafici!$D$16:$D$17,Grafici!$D$20)</c:f>
              <c:strCache>
                <c:ptCount val="9"/>
                <c:pt idx="0">
                  <c:v>CARTA E CARTONE</c:v>
                </c:pt>
                <c:pt idx="1">
                  <c:v>PLASTRICA E METALLI</c:v>
                </c:pt>
                <c:pt idx="2">
                  <c:v>VETRO</c:v>
                </c:pt>
                <c:pt idx="3">
                  <c:v>ORGANICO</c:v>
                </c:pt>
                <c:pt idx="4">
                  <c:v>SFALCI</c:v>
                </c:pt>
                <c:pt idx="5">
                  <c:v>ALTRO A RECUPERO</c:v>
                </c:pt>
                <c:pt idx="6">
                  <c:v>PULIZIA STRADE</c:v>
                </c:pt>
                <c:pt idx="7">
                  <c:v>RAEE</c:v>
                </c:pt>
                <c:pt idx="8">
                  <c:v>INDIFFERENIZATA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Grafici!$S$2:$S$20</c15:sqref>
                  </c15:fullRef>
                </c:ext>
              </c:extLst>
              <c:f>(Grafici!$S$2,Grafici!$S$4,Grafici!$S$7:$S$10,Grafici!$S$16:$S$17,Grafici!$S$20)</c:f>
              <c:numCache>
                <c:formatCode>General</c:formatCode>
                <c:ptCount val="9"/>
                <c:pt idx="0">
                  <c:v>84880</c:v>
                </c:pt>
                <c:pt idx="1">
                  <c:v>97550</c:v>
                </c:pt>
                <c:pt idx="2">
                  <c:v>112800</c:v>
                </c:pt>
                <c:pt idx="3">
                  <c:v>223300</c:v>
                </c:pt>
                <c:pt idx="4">
                  <c:v>48160</c:v>
                </c:pt>
                <c:pt idx="5">
                  <c:v>55740</c:v>
                </c:pt>
                <c:pt idx="6">
                  <c:v>11300</c:v>
                </c:pt>
                <c:pt idx="7">
                  <c:v>18440</c:v>
                </c:pt>
                <c:pt idx="8">
                  <c:v>345820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10-82D7-445D-8DEB-CFD82E8697D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5.208333333333333E-3"/>
          <c:y val="0.36113495088473024"/>
          <c:w val="0.15080414752843399"/>
          <c:h val="0.32890902290388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587992125984251"/>
          <c:y val="0.16245370370370371"/>
          <c:w val="0.78412007874015743"/>
          <c:h val="0.77736111111111106"/>
        </c:manualLayout>
      </c:layout>
      <c:pie3DChart>
        <c:varyColors val="1"/>
        <c:ser>
          <c:idx val="0"/>
          <c:order val="0"/>
          <c:tx>
            <c:strRef>
              <c:f>Grafici!$T$1</c:f>
              <c:strCache>
                <c:ptCount val="1"/>
                <c:pt idx="0">
                  <c:v>set-23</c:v>
                </c:pt>
              </c:strCache>
            </c:strRef>
          </c:tx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EC3-4DF4-A44F-78F1E108DAC6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EC3-4DF4-A44F-78F1E108DAC6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no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bg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Grafici!$A$22:$A$23</c:f>
              <c:strCache>
                <c:ptCount val="2"/>
                <c:pt idx="0">
                  <c:v>RIFIUTI DIFFERENZIATI</c:v>
                </c:pt>
                <c:pt idx="1">
                  <c:v>INDIFFERENZIATA</c:v>
                </c:pt>
              </c:strCache>
            </c:strRef>
          </c:cat>
          <c:val>
            <c:numRef>
              <c:f>Grafici!$T$22:$T$23</c:f>
              <c:numCache>
                <c:formatCode>#,##0</c:formatCode>
                <c:ptCount val="2"/>
                <c:pt idx="0">
                  <c:v>513280</c:v>
                </c:pt>
                <c:pt idx="1">
                  <c:v>224220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C3-4DF4-A44F-78F1E108DA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8.1240770456761837E-3"/>
          <c:y val="0.3656637105998426"/>
          <c:w val="0.21302918580009417"/>
          <c:h val="0.207641943005766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18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759614287344516"/>
          <c:y val="8.3468661041932735E-2"/>
          <c:w val="0.85006390802712162"/>
          <c:h val="0.90935582891410793"/>
        </c:manualLayout>
      </c:layout>
      <c:pie3DChart>
        <c:varyColors val="1"/>
        <c:ser>
          <c:idx val="0"/>
          <c:order val="0"/>
          <c:tx>
            <c:strRef>
              <c:f>Grafici!$T$1</c:f>
              <c:strCache>
                <c:ptCount val="1"/>
                <c:pt idx="0">
                  <c:v>set-23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C4E-4F12-9D32-F91F354D9673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C4E-4F12-9D32-F91F354D9673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BC4E-4F12-9D32-F91F354D9673}"/>
              </c:ext>
            </c:extLst>
          </c:dPt>
          <c:dPt>
            <c:idx val="3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BC4E-4F12-9D32-F91F354D9673}"/>
              </c:ext>
            </c:extLst>
          </c:dPt>
          <c:dPt>
            <c:idx val="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BC4E-4F12-9D32-F91F354D9673}"/>
              </c:ext>
            </c:extLst>
          </c:dPt>
          <c:dPt>
            <c:idx val="5"/>
            <c:bubble3D val="0"/>
            <c:spPr>
              <a:solidFill>
                <a:srgbClr val="A36CF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BC4E-4F12-9D32-F91F354D9673}"/>
              </c:ext>
            </c:extLst>
          </c:dPt>
          <c:dPt>
            <c:idx val="6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BC4E-4F12-9D32-F91F354D9673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BC4E-4F12-9D32-F91F354D9673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BC4E-4F12-9D32-F91F354D9673}"/>
              </c:ext>
            </c:extLst>
          </c:dPt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BC4E-4F12-9D32-F91F354D9673}"/>
                </c:ext>
              </c:extLst>
            </c:dLbl>
            <c:dLbl>
              <c:idx val="1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BC4E-4F12-9D32-F91F354D9673}"/>
                </c:ext>
              </c:extLst>
            </c:dLbl>
            <c:dLbl>
              <c:idx val="2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BC4E-4F12-9D32-F91F354D9673}"/>
                </c:ext>
              </c:extLst>
            </c:dLbl>
            <c:dLbl>
              <c:idx val="3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BC4E-4F12-9D32-F91F354D9673}"/>
                </c:ext>
              </c:extLst>
            </c:dLbl>
            <c:dLbl>
              <c:idx val="4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BC4E-4F12-9D32-F91F354D9673}"/>
                </c:ext>
              </c:extLst>
            </c:dLbl>
            <c:dLbl>
              <c:idx val="5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BC4E-4F12-9D32-F91F354D9673}"/>
                </c:ext>
              </c:extLst>
            </c:dLbl>
            <c:dLbl>
              <c:idx val="6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BC4E-4F12-9D32-F91F354D9673}"/>
                </c:ext>
              </c:extLst>
            </c:dLbl>
            <c:dLbl>
              <c:idx val="7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F-BC4E-4F12-9D32-F91F354D9673}"/>
                </c:ext>
              </c:extLst>
            </c:dLbl>
            <c:dLbl>
              <c:idx val="8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1-BC4E-4F12-9D32-F91F354D967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Grafici!$D$2:$D$20</c15:sqref>
                  </c15:fullRef>
                </c:ext>
              </c:extLst>
              <c:f>(Grafici!$D$2,Grafici!$D$4,Grafici!$D$7:$D$10,Grafici!$D$16:$D$17,Grafici!$D$20)</c:f>
              <c:strCache>
                <c:ptCount val="9"/>
                <c:pt idx="0">
                  <c:v>CARTA E CARTONE</c:v>
                </c:pt>
                <c:pt idx="1">
                  <c:v>PLASTRICA E METALLI</c:v>
                </c:pt>
                <c:pt idx="2">
                  <c:v>VETRO</c:v>
                </c:pt>
                <c:pt idx="3">
                  <c:v>ORGANICO</c:v>
                </c:pt>
                <c:pt idx="4">
                  <c:v>SFALCI</c:v>
                </c:pt>
                <c:pt idx="5">
                  <c:v>ALTRO A RECUPERO</c:v>
                </c:pt>
                <c:pt idx="6">
                  <c:v>PULIZIA STRADE</c:v>
                </c:pt>
                <c:pt idx="7">
                  <c:v>RAEE</c:v>
                </c:pt>
                <c:pt idx="8">
                  <c:v>INDIFFERENIZATA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Grafici!$U$2:$U$20</c15:sqref>
                  </c15:fullRef>
                </c:ext>
              </c:extLst>
              <c:f>(Grafici!$U$2,Grafici!$U$4,Grafici!$U$7:$U$10,Grafici!$U$16:$U$17,Grafici!$U$20)</c:f>
              <c:numCache>
                <c:formatCode>General</c:formatCode>
                <c:ptCount val="9"/>
                <c:pt idx="0">
                  <c:v>83780</c:v>
                </c:pt>
                <c:pt idx="1">
                  <c:v>59490</c:v>
                </c:pt>
                <c:pt idx="2">
                  <c:v>75870</c:v>
                </c:pt>
                <c:pt idx="3">
                  <c:v>162800</c:v>
                </c:pt>
                <c:pt idx="4">
                  <c:v>51930</c:v>
                </c:pt>
                <c:pt idx="5">
                  <c:v>47600</c:v>
                </c:pt>
                <c:pt idx="6">
                  <c:v>19990</c:v>
                </c:pt>
                <c:pt idx="7">
                  <c:v>11820</c:v>
                </c:pt>
                <c:pt idx="8">
                  <c:v>224220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12-BC4E-4F12-9D32-F91F354D967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5.208333333333333E-3"/>
          <c:y val="0.36113495088473024"/>
          <c:w val="0.15080414752843399"/>
          <c:h val="0.32890902290388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587992125984251"/>
          <c:y val="0.16245370370370371"/>
          <c:w val="0.78412007874015743"/>
          <c:h val="0.77736111111111106"/>
        </c:manualLayout>
      </c:layout>
      <c:pie3DChart>
        <c:varyColors val="1"/>
        <c:ser>
          <c:idx val="0"/>
          <c:order val="0"/>
          <c:tx>
            <c:strRef>
              <c:f>Grafici!$V$1</c:f>
              <c:strCache>
                <c:ptCount val="1"/>
                <c:pt idx="0">
                  <c:v>ott-23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9C9-4F0E-ADC2-03D56E8FF45A}"/>
              </c:ext>
            </c:extLst>
          </c:dPt>
          <c:dPt>
            <c:idx val="1"/>
            <c:bubble3D val="0"/>
            <c:explosion val="1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9C9-4F0E-ADC2-03D56E8FF45A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no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bg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Grafici!$A$22:$A$23</c:f>
              <c:strCache>
                <c:ptCount val="2"/>
                <c:pt idx="0">
                  <c:v>RIFIUTI DIFFERENZIATI</c:v>
                </c:pt>
                <c:pt idx="1">
                  <c:v>INDIFFERENZIATA</c:v>
                </c:pt>
              </c:strCache>
            </c:strRef>
          </c:cat>
          <c:val>
            <c:numRef>
              <c:f>Grafici!$V$22:$V$23</c:f>
              <c:numCache>
                <c:formatCode>#,##0</c:formatCode>
                <c:ptCount val="2"/>
                <c:pt idx="0">
                  <c:v>486960</c:v>
                </c:pt>
                <c:pt idx="1">
                  <c:v>201080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C9-4F0E-ADC2-03D56E8FF4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8.1240770456761837E-3"/>
          <c:y val="0.3656637105998426"/>
          <c:w val="0.21302918580009417"/>
          <c:h val="0.207641943005766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18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759614287344516"/>
          <c:y val="8.3468661041932735E-2"/>
          <c:w val="0.85006390802712162"/>
          <c:h val="0.90935582891410793"/>
        </c:manualLayout>
      </c:layout>
      <c:pie3DChart>
        <c:varyColors val="1"/>
        <c:ser>
          <c:idx val="0"/>
          <c:order val="0"/>
          <c:tx>
            <c:strRef>
              <c:f>Grafici!$C$1</c:f>
              <c:strCache>
                <c:ptCount val="1"/>
                <c:pt idx="0">
                  <c:v>gen-23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F320-4F1B-BF08-1E9DAD3081F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F320-4F1B-BF08-1E9DAD3081F7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F320-4F1B-BF08-1E9DAD3081F7}"/>
              </c:ext>
            </c:extLst>
          </c:dPt>
          <c:dPt>
            <c:idx val="3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F320-4F1B-BF08-1E9DAD3081F7}"/>
              </c:ext>
            </c:extLst>
          </c:dPt>
          <c:dPt>
            <c:idx val="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F320-4F1B-BF08-1E9DAD3081F7}"/>
              </c:ext>
            </c:extLst>
          </c:dPt>
          <c:dPt>
            <c:idx val="5"/>
            <c:bubble3D val="0"/>
            <c:spPr>
              <a:solidFill>
                <a:srgbClr val="A36CF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F320-4F1B-BF08-1E9DAD3081F7}"/>
              </c:ext>
            </c:extLst>
          </c:dPt>
          <c:dPt>
            <c:idx val="6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F320-4F1B-BF08-1E9DAD3081F7}"/>
              </c:ext>
            </c:extLst>
          </c:dPt>
          <c:dPt>
            <c:idx val="7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F320-4F1B-BF08-1E9DAD3081F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F320-4F1B-BF08-1E9DAD3081F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F320-4F1B-BF08-1E9DAD3081F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F320-4F1B-BF08-1E9DAD3081F7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F320-4F1B-BF08-1E9DAD3081F7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F320-4F1B-BF08-1E9DAD3081F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F320-4F1B-BF08-1E9DAD3081F7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F320-4F1B-BF08-1E9DAD3081F7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F-F320-4F1B-BF08-1E9DAD3081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Grafici!$D$2:$D$20</c15:sqref>
                  </c15:fullRef>
                </c:ext>
              </c:extLst>
              <c:f>(Grafici!$D$2,Grafici!$D$4,Grafici!$D$7:$D$10,Grafici!$D$17,Grafici!$D$20)</c:f>
              <c:strCache>
                <c:ptCount val="8"/>
                <c:pt idx="0">
                  <c:v>CARTA E CARTONE</c:v>
                </c:pt>
                <c:pt idx="1">
                  <c:v>PLASTRICA E METALLI</c:v>
                </c:pt>
                <c:pt idx="2">
                  <c:v>VETRO</c:v>
                </c:pt>
                <c:pt idx="3">
                  <c:v>ORGANICO</c:v>
                </c:pt>
                <c:pt idx="4">
                  <c:v>SFALCI</c:v>
                </c:pt>
                <c:pt idx="5">
                  <c:v>ALTRO A RECUPERO</c:v>
                </c:pt>
                <c:pt idx="6">
                  <c:v>RAEE</c:v>
                </c:pt>
                <c:pt idx="7">
                  <c:v>INDIFFERENIZATA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Grafici!$E$2:$E$20</c15:sqref>
                  </c15:fullRef>
                </c:ext>
              </c:extLst>
              <c:f>(Grafici!$E$2,Grafici!$E$4,Grafici!$E$7:$E$10,Grafici!$E$17,Grafici!$E$20)</c:f>
              <c:numCache>
                <c:formatCode>General</c:formatCode>
                <c:ptCount val="8"/>
                <c:pt idx="0">
                  <c:v>65180</c:v>
                </c:pt>
                <c:pt idx="1">
                  <c:v>63420</c:v>
                </c:pt>
                <c:pt idx="2">
                  <c:v>46480</c:v>
                </c:pt>
                <c:pt idx="3">
                  <c:v>186460</c:v>
                </c:pt>
                <c:pt idx="4">
                  <c:v>48540</c:v>
                </c:pt>
                <c:pt idx="5">
                  <c:v>26400</c:v>
                </c:pt>
                <c:pt idx="6">
                  <c:v>13610</c:v>
                </c:pt>
                <c:pt idx="7">
                  <c:v>221420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10-F320-4F1B-BF08-1E9DAD3081F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5.208333333333333E-3"/>
          <c:y val="0.36113495088473024"/>
          <c:w val="0.15080414752843399"/>
          <c:h val="0.32890902290388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18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759614287344516"/>
          <c:y val="8.3468661041932735E-2"/>
          <c:w val="0.85006390802712162"/>
          <c:h val="0.90935582891410793"/>
        </c:manualLayout>
      </c:layout>
      <c:pie3DChart>
        <c:varyColors val="1"/>
        <c:ser>
          <c:idx val="0"/>
          <c:order val="0"/>
          <c:tx>
            <c:strRef>
              <c:f>Grafici!$V$1</c:f>
              <c:strCache>
                <c:ptCount val="1"/>
                <c:pt idx="0">
                  <c:v>ott-23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178F-4B2D-A9DE-E4EB62AC2CDB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178F-4B2D-A9DE-E4EB62AC2CDB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178F-4B2D-A9DE-E4EB62AC2CDB}"/>
              </c:ext>
            </c:extLst>
          </c:dPt>
          <c:dPt>
            <c:idx val="3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178F-4B2D-A9DE-E4EB62AC2CDB}"/>
              </c:ext>
            </c:extLst>
          </c:dPt>
          <c:dPt>
            <c:idx val="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178F-4B2D-A9DE-E4EB62AC2CDB}"/>
              </c:ext>
            </c:extLst>
          </c:dPt>
          <c:dPt>
            <c:idx val="5"/>
            <c:bubble3D val="0"/>
            <c:spPr>
              <a:solidFill>
                <a:srgbClr val="A36CF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178F-4B2D-A9DE-E4EB62AC2CDB}"/>
              </c:ext>
            </c:extLst>
          </c:dPt>
          <c:dPt>
            <c:idx val="6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178F-4B2D-A9DE-E4EB62AC2CDB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178F-4B2D-A9DE-E4EB62AC2CDB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178F-4B2D-A9DE-E4EB62AC2CDB}"/>
              </c:ext>
            </c:extLst>
          </c:dPt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178F-4B2D-A9DE-E4EB62AC2CDB}"/>
                </c:ext>
              </c:extLst>
            </c:dLbl>
            <c:dLbl>
              <c:idx val="1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178F-4B2D-A9DE-E4EB62AC2CDB}"/>
                </c:ext>
              </c:extLst>
            </c:dLbl>
            <c:dLbl>
              <c:idx val="2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178F-4B2D-A9DE-E4EB62AC2CDB}"/>
                </c:ext>
              </c:extLst>
            </c:dLbl>
            <c:dLbl>
              <c:idx val="3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178F-4B2D-A9DE-E4EB62AC2CDB}"/>
                </c:ext>
              </c:extLst>
            </c:dLbl>
            <c:dLbl>
              <c:idx val="4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178F-4B2D-A9DE-E4EB62AC2CDB}"/>
                </c:ext>
              </c:extLst>
            </c:dLbl>
            <c:dLbl>
              <c:idx val="5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178F-4B2D-A9DE-E4EB62AC2CDB}"/>
                </c:ext>
              </c:extLst>
            </c:dLbl>
            <c:dLbl>
              <c:idx val="6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178F-4B2D-A9DE-E4EB62AC2CDB}"/>
                </c:ext>
              </c:extLst>
            </c:dLbl>
            <c:dLbl>
              <c:idx val="7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F-178F-4B2D-A9DE-E4EB62AC2CDB}"/>
                </c:ext>
              </c:extLst>
            </c:dLbl>
            <c:dLbl>
              <c:idx val="8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1-178F-4B2D-A9DE-E4EB62AC2CD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Grafici!$D$2:$D$20</c15:sqref>
                  </c15:fullRef>
                </c:ext>
              </c:extLst>
              <c:f>(Grafici!$D$2,Grafici!$D$4,Grafici!$D$7:$D$10,Grafici!$D$16:$D$17,Grafici!$D$20)</c:f>
              <c:strCache>
                <c:ptCount val="9"/>
                <c:pt idx="0">
                  <c:v>CARTA E CARTONE</c:v>
                </c:pt>
                <c:pt idx="1">
                  <c:v>PLASTRICA E METALLI</c:v>
                </c:pt>
                <c:pt idx="2">
                  <c:v>VETRO</c:v>
                </c:pt>
                <c:pt idx="3">
                  <c:v>ORGANICO</c:v>
                </c:pt>
                <c:pt idx="4">
                  <c:v>SFALCI</c:v>
                </c:pt>
                <c:pt idx="5">
                  <c:v>ALTRO A RECUPERO</c:v>
                </c:pt>
                <c:pt idx="6">
                  <c:v>PULIZIA STRADE</c:v>
                </c:pt>
                <c:pt idx="7">
                  <c:v>RAEE</c:v>
                </c:pt>
                <c:pt idx="8">
                  <c:v>INDIFFERENIZATA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Grafici!$W$2:$W$20</c15:sqref>
                  </c15:fullRef>
                </c:ext>
              </c:extLst>
              <c:f>(Grafici!$W$2,Grafici!$W$4,Grafici!$W$7:$W$10,Grafici!$W$16:$W$17,Grafici!$W$20)</c:f>
              <c:numCache>
                <c:formatCode>General</c:formatCode>
                <c:ptCount val="9"/>
                <c:pt idx="0">
                  <c:v>85940</c:v>
                </c:pt>
                <c:pt idx="1">
                  <c:v>61400</c:v>
                </c:pt>
                <c:pt idx="2">
                  <c:v>50580</c:v>
                </c:pt>
                <c:pt idx="3">
                  <c:v>149000</c:v>
                </c:pt>
                <c:pt idx="4">
                  <c:v>67850</c:v>
                </c:pt>
                <c:pt idx="5">
                  <c:v>44320</c:v>
                </c:pt>
                <c:pt idx="6">
                  <c:v>15850</c:v>
                </c:pt>
                <c:pt idx="7">
                  <c:v>12020</c:v>
                </c:pt>
                <c:pt idx="8">
                  <c:v>201080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12-178F-4B2D-A9DE-E4EB62AC2CD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5.208333333333333E-3"/>
          <c:y val="0.36113495088473024"/>
          <c:w val="0.15080414752843399"/>
          <c:h val="0.32890902290388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587992125984251"/>
          <c:y val="0.16245370370370371"/>
          <c:w val="0.78412007874015743"/>
          <c:h val="0.77736111111111106"/>
        </c:manualLayout>
      </c:layout>
      <c:pie3DChart>
        <c:varyColors val="1"/>
        <c:ser>
          <c:idx val="0"/>
          <c:order val="0"/>
          <c:tx>
            <c:strRef>
              <c:f>Grafici!$X$1</c:f>
              <c:strCache>
                <c:ptCount val="1"/>
                <c:pt idx="0">
                  <c:v>nov-23</c:v>
                </c:pt>
              </c:strCache>
            </c:strRef>
          </c:tx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C9E-4FD8-B496-72E2F5E19981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C9E-4FD8-B496-72E2F5E19981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no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bg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Grafici!$A$22:$A$23</c:f>
              <c:strCache>
                <c:ptCount val="2"/>
                <c:pt idx="0">
                  <c:v>RIFIUTI DIFFERENZIATI</c:v>
                </c:pt>
                <c:pt idx="1">
                  <c:v>INDIFFERENZIATA</c:v>
                </c:pt>
              </c:strCache>
            </c:strRef>
          </c:cat>
          <c:val>
            <c:numRef>
              <c:f>Grafici!$X$22:$X$23</c:f>
              <c:numCache>
                <c:formatCode>#,##0</c:formatCode>
                <c:ptCount val="2"/>
                <c:pt idx="0">
                  <c:v>422540</c:v>
                </c:pt>
                <c:pt idx="1">
                  <c:v>197080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9E-4FD8-B496-72E2F5E199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8.1240770456761837E-3"/>
          <c:y val="0.3656637105998426"/>
          <c:w val="0.21302918580009417"/>
          <c:h val="0.207641943005766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18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759614287344516"/>
          <c:y val="8.3468661041932735E-2"/>
          <c:w val="0.85006390802712162"/>
          <c:h val="0.90935582891410793"/>
        </c:manualLayout>
      </c:layout>
      <c:pie3DChart>
        <c:varyColors val="1"/>
        <c:ser>
          <c:idx val="0"/>
          <c:order val="0"/>
          <c:tx>
            <c:strRef>
              <c:f>Grafici!$X$1</c:f>
              <c:strCache>
                <c:ptCount val="1"/>
                <c:pt idx="0">
                  <c:v>nov-23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F282-48A5-802D-ACD928C64D91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F282-48A5-802D-ACD928C64D91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F282-48A5-802D-ACD928C64D91}"/>
              </c:ext>
            </c:extLst>
          </c:dPt>
          <c:dPt>
            <c:idx val="3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F282-48A5-802D-ACD928C64D91}"/>
              </c:ext>
            </c:extLst>
          </c:dPt>
          <c:dPt>
            <c:idx val="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F282-48A5-802D-ACD928C64D91}"/>
              </c:ext>
            </c:extLst>
          </c:dPt>
          <c:dPt>
            <c:idx val="5"/>
            <c:bubble3D val="0"/>
            <c:spPr>
              <a:solidFill>
                <a:srgbClr val="A36CF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F282-48A5-802D-ACD928C64D91}"/>
              </c:ext>
            </c:extLst>
          </c:dPt>
          <c:dPt>
            <c:idx val="6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F282-48A5-802D-ACD928C64D91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F282-48A5-802D-ACD928C64D91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F282-48A5-802D-ACD928C64D91}"/>
              </c:ext>
            </c:extLst>
          </c:dPt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F282-48A5-802D-ACD928C64D91}"/>
                </c:ext>
              </c:extLst>
            </c:dLbl>
            <c:dLbl>
              <c:idx val="1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F282-48A5-802D-ACD928C64D91}"/>
                </c:ext>
              </c:extLst>
            </c:dLbl>
            <c:dLbl>
              <c:idx val="2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F282-48A5-802D-ACD928C64D91}"/>
                </c:ext>
              </c:extLst>
            </c:dLbl>
            <c:dLbl>
              <c:idx val="3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F282-48A5-802D-ACD928C64D91}"/>
                </c:ext>
              </c:extLst>
            </c:dLbl>
            <c:dLbl>
              <c:idx val="4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F282-48A5-802D-ACD928C64D91}"/>
                </c:ext>
              </c:extLst>
            </c:dLbl>
            <c:dLbl>
              <c:idx val="5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F282-48A5-802D-ACD928C64D91}"/>
                </c:ext>
              </c:extLst>
            </c:dLbl>
            <c:dLbl>
              <c:idx val="6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F282-48A5-802D-ACD928C64D91}"/>
                </c:ext>
              </c:extLst>
            </c:dLbl>
            <c:dLbl>
              <c:idx val="7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F-F282-48A5-802D-ACD928C64D91}"/>
                </c:ext>
              </c:extLst>
            </c:dLbl>
            <c:dLbl>
              <c:idx val="8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1-F282-48A5-802D-ACD928C64D9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Grafici!$D$2:$D$20</c15:sqref>
                  </c15:fullRef>
                </c:ext>
              </c:extLst>
              <c:f>(Grafici!$D$2,Grafici!$D$4,Grafici!$D$7:$D$10,Grafici!$D$16:$D$17,Grafici!$D$20)</c:f>
              <c:strCache>
                <c:ptCount val="9"/>
                <c:pt idx="0">
                  <c:v>CARTA E CARTONE</c:v>
                </c:pt>
                <c:pt idx="1">
                  <c:v>PLASTRICA E METALLI</c:v>
                </c:pt>
                <c:pt idx="2">
                  <c:v>VETRO</c:v>
                </c:pt>
                <c:pt idx="3">
                  <c:v>ORGANICO</c:v>
                </c:pt>
                <c:pt idx="4">
                  <c:v>SFALCI</c:v>
                </c:pt>
                <c:pt idx="5">
                  <c:v>ALTRO A RECUPERO</c:v>
                </c:pt>
                <c:pt idx="6">
                  <c:v>PULIZIA STRADE</c:v>
                </c:pt>
                <c:pt idx="7">
                  <c:v>RAEE</c:v>
                </c:pt>
                <c:pt idx="8">
                  <c:v>INDIFFERENIZATA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Grafici!$Y$2:$Y$20</c15:sqref>
                  </c15:fullRef>
                </c:ext>
              </c:extLst>
              <c:f>(Grafici!$Y$2,Grafici!$Y$4,Grafici!$Y$7:$Y$10,Grafici!$Y$16:$Y$17,Grafici!$Y$20)</c:f>
              <c:numCache>
                <c:formatCode>General</c:formatCode>
                <c:ptCount val="9"/>
                <c:pt idx="0">
                  <c:v>73260</c:v>
                </c:pt>
                <c:pt idx="1">
                  <c:v>51010</c:v>
                </c:pt>
                <c:pt idx="2">
                  <c:v>50450</c:v>
                </c:pt>
                <c:pt idx="3">
                  <c:v>125780</c:v>
                </c:pt>
                <c:pt idx="4">
                  <c:v>51750</c:v>
                </c:pt>
                <c:pt idx="5">
                  <c:v>50100</c:v>
                </c:pt>
                <c:pt idx="6">
                  <c:v>10750</c:v>
                </c:pt>
                <c:pt idx="7">
                  <c:v>9440</c:v>
                </c:pt>
                <c:pt idx="8">
                  <c:v>197080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12-F282-48A5-802D-ACD928C64D9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5.208333333333333E-3"/>
          <c:y val="0.36113495088473024"/>
          <c:w val="0.15080414752843399"/>
          <c:h val="0.32890902290388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587992125984251"/>
          <c:y val="0.16245370370370371"/>
          <c:w val="0.78412007874015743"/>
          <c:h val="0.77736111111111106"/>
        </c:manualLayout>
      </c:layout>
      <c:pie3DChart>
        <c:varyColors val="1"/>
        <c:ser>
          <c:idx val="0"/>
          <c:order val="0"/>
          <c:tx>
            <c:strRef>
              <c:f>Grafici!$Z$1</c:f>
              <c:strCache>
                <c:ptCount val="1"/>
                <c:pt idx="0">
                  <c:v>dic-23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185-47DC-8286-FADDB3357593}"/>
              </c:ext>
            </c:extLst>
          </c:dPt>
          <c:dPt>
            <c:idx val="1"/>
            <c:bubble3D val="0"/>
            <c:explosion val="1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185-47DC-8286-FADDB3357593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no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bg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Grafici!$A$22:$A$23</c:f>
              <c:strCache>
                <c:ptCount val="2"/>
                <c:pt idx="0">
                  <c:v>RIFIUTI DIFFERENZIATI</c:v>
                </c:pt>
                <c:pt idx="1">
                  <c:v>INDIFFERENZIATA</c:v>
                </c:pt>
              </c:strCache>
            </c:strRef>
          </c:cat>
          <c:val>
            <c:numRef>
              <c:f>Grafici!$Z$22:$Z$23</c:f>
              <c:numCache>
                <c:formatCode>#,##0</c:formatCode>
                <c:ptCount val="2"/>
                <c:pt idx="0">
                  <c:v>431370</c:v>
                </c:pt>
                <c:pt idx="1">
                  <c:v>175220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85-47DC-8286-FADDB33575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8.1240770456761837E-3"/>
          <c:y val="0.3656637105998426"/>
          <c:w val="0.21302918580009417"/>
          <c:h val="0.207641943005766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18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759614287344516"/>
          <c:y val="8.3468661041932735E-2"/>
          <c:w val="0.85006390802712162"/>
          <c:h val="0.90935582891410793"/>
        </c:manualLayout>
      </c:layout>
      <c:pie3DChart>
        <c:varyColors val="1"/>
        <c:ser>
          <c:idx val="0"/>
          <c:order val="0"/>
          <c:tx>
            <c:strRef>
              <c:f>Grafici!$Z$1</c:f>
              <c:strCache>
                <c:ptCount val="1"/>
                <c:pt idx="0">
                  <c:v>dic-23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EAC-4271-AE83-00246F4BCEC9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EAC-4271-AE83-00246F4BCEC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3EAC-4271-AE83-00246F4BCEC9}"/>
              </c:ext>
            </c:extLst>
          </c:dPt>
          <c:dPt>
            <c:idx val="3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3EAC-4271-AE83-00246F4BCEC9}"/>
              </c:ext>
            </c:extLst>
          </c:dPt>
          <c:dPt>
            <c:idx val="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3EAC-4271-AE83-00246F4BCEC9}"/>
              </c:ext>
            </c:extLst>
          </c:dPt>
          <c:dPt>
            <c:idx val="5"/>
            <c:bubble3D val="0"/>
            <c:spPr>
              <a:solidFill>
                <a:srgbClr val="A36CF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3EAC-4271-AE83-00246F4BCEC9}"/>
              </c:ext>
            </c:extLst>
          </c:dPt>
          <c:dPt>
            <c:idx val="6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3EAC-4271-AE83-00246F4BCEC9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3EAC-4271-AE83-00246F4BCEC9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3EAC-4271-AE83-00246F4BCEC9}"/>
              </c:ext>
            </c:extLst>
          </c:dPt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3EAC-4271-AE83-00246F4BCEC9}"/>
                </c:ext>
              </c:extLst>
            </c:dLbl>
            <c:dLbl>
              <c:idx val="1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3EAC-4271-AE83-00246F4BCEC9}"/>
                </c:ext>
              </c:extLst>
            </c:dLbl>
            <c:dLbl>
              <c:idx val="2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3EAC-4271-AE83-00246F4BCEC9}"/>
                </c:ext>
              </c:extLst>
            </c:dLbl>
            <c:dLbl>
              <c:idx val="3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3EAC-4271-AE83-00246F4BCEC9}"/>
                </c:ext>
              </c:extLst>
            </c:dLbl>
            <c:dLbl>
              <c:idx val="4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3EAC-4271-AE83-00246F4BCEC9}"/>
                </c:ext>
              </c:extLst>
            </c:dLbl>
            <c:dLbl>
              <c:idx val="5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3EAC-4271-AE83-00246F4BCEC9}"/>
                </c:ext>
              </c:extLst>
            </c:dLbl>
            <c:dLbl>
              <c:idx val="6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3EAC-4271-AE83-00246F4BCEC9}"/>
                </c:ext>
              </c:extLst>
            </c:dLbl>
            <c:dLbl>
              <c:idx val="7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F-3EAC-4271-AE83-00246F4BCEC9}"/>
                </c:ext>
              </c:extLst>
            </c:dLbl>
            <c:dLbl>
              <c:idx val="8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1-3EAC-4271-AE83-00246F4BCEC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Grafici!$D$2:$D$20</c15:sqref>
                  </c15:fullRef>
                </c:ext>
              </c:extLst>
              <c:f>(Grafici!$D$2,Grafici!$D$4,Grafici!$D$7:$D$10,Grafici!$D$16:$D$17,Grafici!$D$20)</c:f>
              <c:strCache>
                <c:ptCount val="9"/>
                <c:pt idx="0">
                  <c:v>CARTA E CARTONE</c:v>
                </c:pt>
                <c:pt idx="1">
                  <c:v>PLASTRICA E METALLI</c:v>
                </c:pt>
                <c:pt idx="2">
                  <c:v>VETRO</c:v>
                </c:pt>
                <c:pt idx="3">
                  <c:v>ORGANICO</c:v>
                </c:pt>
                <c:pt idx="4">
                  <c:v>SFALCI</c:v>
                </c:pt>
                <c:pt idx="5">
                  <c:v>ALTRO A RECUPERO</c:v>
                </c:pt>
                <c:pt idx="6">
                  <c:v>PULIZIA STRADE</c:v>
                </c:pt>
                <c:pt idx="7">
                  <c:v>RAEE</c:v>
                </c:pt>
                <c:pt idx="8">
                  <c:v>INDIFFERENIZATA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Grafici!$AA$2:$AA$20</c15:sqref>
                  </c15:fullRef>
                </c:ext>
              </c:extLst>
              <c:f>(Grafici!$AA$2,Grafici!$AA$4,Grafici!$AA$7:$AA$10,Grafici!$AA$16:$AA$17,Grafici!$AA$20)</c:f>
              <c:numCache>
                <c:formatCode>General</c:formatCode>
                <c:ptCount val="9"/>
                <c:pt idx="0">
                  <c:v>82240</c:v>
                </c:pt>
                <c:pt idx="1">
                  <c:v>44490</c:v>
                </c:pt>
                <c:pt idx="2">
                  <c:v>48680</c:v>
                </c:pt>
                <c:pt idx="3">
                  <c:v>138060</c:v>
                </c:pt>
                <c:pt idx="4">
                  <c:v>56300</c:v>
                </c:pt>
                <c:pt idx="5">
                  <c:v>33480</c:v>
                </c:pt>
                <c:pt idx="6">
                  <c:v>21020</c:v>
                </c:pt>
                <c:pt idx="7">
                  <c:v>7100</c:v>
                </c:pt>
                <c:pt idx="8">
                  <c:v>175220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12-3EAC-4271-AE83-00246F4BCEC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5.208333333333333E-3"/>
          <c:y val="0.36113495088473024"/>
          <c:w val="0.15080414752843399"/>
          <c:h val="0.32890902290388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587992125984251"/>
          <c:y val="0.16245370370370371"/>
          <c:w val="0.78412007874015743"/>
          <c:h val="0.77736111111111106"/>
        </c:manualLayout>
      </c:layout>
      <c:pie3DChart>
        <c:varyColors val="1"/>
        <c:ser>
          <c:idx val="0"/>
          <c:order val="0"/>
          <c:tx>
            <c:strRef>
              <c:f>Grafici!$AB$1</c:f>
              <c:strCache>
                <c:ptCount val="1"/>
                <c:pt idx="0">
                  <c:v>TOT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4AB-4543-B5C8-F4026F91CD58}"/>
              </c:ext>
            </c:extLst>
          </c:dPt>
          <c:dPt>
            <c:idx val="1"/>
            <c:bubble3D val="0"/>
            <c:explosion val="1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4AB-4543-B5C8-F4026F91CD58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no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bg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Grafici!$A$22:$A$23</c:f>
              <c:strCache>
                <c:ptCount val="2"/>
                <c:pt idx="0">
                  <c:v>RIFIUTI DIFFERENZIATI</c:v>
                </c:pt>
                <c:pt idx="1">
                  <c:v>INDIFFERENZIATA</c:v>
                </c:pt>
              </c:strCache>
            </c:strRef>
          </c:cat>
          <c:val>
            <c:numRef>
              <c:f>Grafici!$AB$22:$AB$23</c:f>
              <c:numCache>
                <c:formatCode>#,##0</c:formatCode>
                <c:ptCount val="2"/>
                <c:pt idx="0">
                  <c:v>5909950</c:v>
                </c:pt>
                <c:pt idx="1">
                  <c:v>2771120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AB-4543-B5C8-F4026F91CD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8.1240770456761837E-3"/>
          <c:y val="0.3656637105998426"/>
          <c:w val="0.21302918580009417"/>
          <c:h val="0.207641943005766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18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759614287344516"/>
          <c:y val="8.3468661041932735E-2"/>
          <c:w val="0.85006390802712162"/>
          <c:h val="0.90935582891410793"/>
        </c:manualLayout>
      </c:layout>
      <c:pie3DChart>
        <c:varyColors val="1"/>
        <c:ser>
          <c:idx val="0"/>
          <c:order val="0"/>
          <c:tx>
            <c:strRef>
              <c:f>Grafici!$AB$1</c:f>
              <c:strCache>
                <c:ptCount val="1"/>
                <c:pt idx="0">
                  <c:v>TOT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8EC-46A8-913E-A9D34AACD4E2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C8EC-46A8-913E-A9D34AACD4E2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8EC-46A8-913E-A9D34AACD4E2}"/>
              </c:ext>
            </c:extLst>
          </c:dPt>
          <c:dPt>
            <c:idx val="3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C8EC-46A8-913E-A9D34AACD4E2}"/>
              </c:ext>
            </c:extLst>
          </c:dPt>
          <c:dPt>
            <c:idx val="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C8EC-46A8-913E-A9D34AACD4E2}"/>
              </c:ext>
            </c:extLst>
          </c:dPt>
          <c:dPt>
            <c:idx val="5"/>
            <c:bubble3D val="0"/>
            <c:spPr>
              <a:solidFill>
                <a:srgbClr val="A36CF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C8EC-46A8-913E-A9D34AACD4E2}"/>
              </c:ext>
            </c:extLst>
          </c:dPt>
          <c:dPt>
            <c:idx val="6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A-C8EC-46A8-913E-A9D34AACD4E2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C8EC-46A8-913E-A9D34AACD4E2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C8EC-46A8-913E-A9D34AACD4E2}"/>
              </c:ext>
            </c:extLst>
          </c:dPt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C8EC-46A8-913E-A9D34AACD4E2}"/>
                </c:ext>
              </c:extLst>
            </c:dLbl>
            <c:dLbl>
              <c:idx val="1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C8EC-46A8-913E-A9D34AACD4E2}"/>
                </c:ext>
              </c:extLst>
            </c:dLbl>
            <c:dLbl>
              <c:idx val="2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C8EC-46A8-913E-A9D34AACD4E2}"/>
                </c:ext>
              </c:extLst>
            </c:dLbl>
            <c:dLbl>
              <c:idx val="3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C8EC-46A8-913E-A9D34AACD4E2}"/>
                </c:ext>
              </c:extLst>
            </c:dLbl>
            <c:dLbl>
              <c:idx val="4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C8EC-46A8-913E-A9D34AACD4E2}"/>
                </c:ext>
              </c:extLst>
            </c:dLbl>
            <c:dLbl>
              <c:idx val="5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C8EC-46A8-913E-A9D34AACD4E2}"/>
                </c:ext>
              </c:extLst>
            </c:dLbl>
            <c:dLbl>
              <c:idx val="6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A-C8EC-46A8-913E-A9D34AACD4E2}"/>
                </c:ext>
              </c:extLst>
            </c:dLbl>
            <c:dLbl>
              <c:idx val="7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C8EC-46A8-913E-A9D34AACD4E2}"/>
                </c:ext>
              </c:extLst>
            </c:dLbl>
            <c:dLbl>
              <c:idx val="8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F-C8EC-46A8-913E-A9D34AACD4E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Grafici!$D$2:$D$20</c15:sqref>
                  </c15:fullRef>
                </c:ext>
              </c:extLst>
              <c:f>(Grafici!$D$2,Grafici!$D$4,Grafici!$D$7:$D$10,Grafici!$D$16:$D$17,Grafici!$D$20)</c:f>
              <c:strCache>
                <c:ptCount val="9"/>
                <c:pt idx="0">
                  <c:v>CARTA E CARTONE</c:v>
                </c:pt>
                <c:pt idx="1">
                  <c:v>PLASTRICA E METALLI</c:v>
                </c:pt>
                <c:pt idx="2">
                  <c:v>VETRO</c:v>
                </c:pt>
                <c:pt idx="3">
                  <c:v>ORGANICO</c:v>
                </c:pt>
                <c:pt idx="4">
                  <c:v>SFALCI</c:v>
                </c:pt>
                <c:pt idx="5">
                  <c:v>ALTRO A RECUPERO</c:v>
                </c:pt>
                <c:pt idx="6">
                  <c:v>PULIZIA STRADE</c:v>
                </c:pt>
                <c:pt idx="7">
                  <c:v>RAEE</c:v>
                </c:pt>
                <c:pt idx="8">
                  <c:v>INDIFFERENIZATA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Grafici!$AC$2:$AC$20</c15:sqref>
                  </c15:fullRef>
                </c:ext>
              </c:extLst>
              <c:f>(Grafici!$AC$2,Grafici!$AC$4,Grafici!$AC$7:$AC$10,Grafici!$AC$16:$AC$17,Grafici!$AC$20)</c:f>
              <c:numCache>
                <c:formatCode>General</c:formatCode>
                <c:ptCount val="9"/>
                <c:pt idx="0">
                  <c:v>933420</c:v>
                </c:pt>
                <c:pt idx="1">
                  <c:v>766670</c:v>
                </c:pt>
                <c:pt idx="2">
                  <c:v>710960</c:v>
                </c:pt>
                <c:pt idx="3">
                  <c:v>2071440</c:v>
                </c:pt>
                <c:pt idx="4">
                  <c:v>673790</c:v>
                </c:pt>
                <c:pt idx="5">
                  <c:v>523970</c:v>
                </c:pt>
                <c:pt idx="6">
                  <c:v>108650</c:v>
                </c:pt>
                <c:pt idx="7">
                  <c:v>121050</c:v>
                </c:pt>
                <c:pt idx="8">
                  <c:v>2771120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10-C8EC-46A8-913E-A9D34AACD4E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5.208333333333333E-3"/>
          <c:y val="0.36113495088473024"/>
          <c:w val="0.15080414752843399"/>
          <c:h val="0.32890902290388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587992125984251"/>
          <c:y val="0.16245370370370371"/>
          <c:w val="0.78412007874015743"/>
          <c:h val="0.77736111111111106"/>
        </c:manualLayout>
      </c:layout>
      <c:pie3DChart>
        <c:varyColors val="1"/>
        <c:ser>
          <c:idx val="0"/>
          <c:order val="0"/>
          <c:tx>
            <c:strRef>
              <c:f>Grafici!$F$1</c:f>
              <c:strCache>
                <c:ptCount val="1"/>
                <c:pt idx="0">
                  <c:v>feb-23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explosion val="6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171-49D9-A584-0745CACF8989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171-49D9-A584-0745CACF8989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no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bg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Grafici!$A$22:$A$23</c:f>
              <c:strCache>
                <c:ptCount val="2"/>
                <c:pt idx="0">
                  <c:v>RIFIUTI DIFFERENZIATI</c:v>
                </c:pt>
                <c:pt idx="1">
                  <c:v>INDIFFERENZIATA</c:v>
                </c:pt>
              </c:strCache>
            </c:strRef>
          </c:cat>
          <c:val>
            <c:numRef>
              <c:f>Grafici!$F$22:$F$23</c:f>
              <c:numCache>
                <c:formatCode>#,##0</c:formatCode>
                <c:ptCount val="2"/>
                <c:pt idx="0">
                  <c:v>382830</c:v>
                </c:pt>
                <c:pt idx="1">
                  <c:v>188260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71-49D9-A584-0745CACF89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8.1240770456761837E-3"/>
          <c:y val="0.3656637105998426"/>
          <c:w val="0.21302918580009417"/>
          <c:h val="0.207641943005766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18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759614287344516"/>
          <c:y val="8.3468661041932735E-2"/>
          <c:w val="0.85006390802712162"/>
          <c:h val="0.90935582891410793"/>
        </c:manualLayout>
      </c:layout>
      <c:pie3DChart>
        <c:varyColors val="1"/>
        <c:ser>
          <c:idx val="0"/>
          <c:order val="0"/>
          <c:tx>
            <c:strRef>
              <c:f>Grafici!$F$1</c:f>
              <c:strCache>
                <c:ptCount val="1"/>
                <c:pt idx="0">
                  <c:v>feb-23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101-4E38-A952-DBED78DAF564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101-4E38-A952-DBED78DAF564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D101-4E38-A952-DBED78DAF564}"/>
              </c:ext>
            </c:extLst>
          </c:dPt>
          <c:dPt>
            <c:idx val="3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D101-4E38-A952-DBED78DAF564}"/>
              </c:ext>
            </c:extLst>
          </c:dPt>
          <c:dPt>
            <c:idx val="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D101-4E38-A952-DBED78DAF564}"/>
              </c:ext>
            </c:extLst>
          </c:dPt>
          <c:dPt>
            <c:idx val="5"/>
            <c:bubble3D val="0"/>
            <c:spPr>
              <a:solidFill>
                <a:srgbClr val="A36CF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D101-4E38-A952-DBED78DAF564}"/>
              </c:ext>
            </c:extLst>
          </c:dPt>
          <c:dPt>
            <c:idx val="6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D101-4E38-A952-DBED78DAF564}"/>
              </c:ext>
            </c:extLst>
          </c:dPt>
          <c:dPt>
            <c:idx val="7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D101-4E38-A952-DBED78DAF564}"/>
              </c:ext>
            </c:extLst>
          </c:dPt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D101-4E38-A952-DBED78DAF564}"/>
                </c:ext>
              </c:extLst>
            </c:dLbl>
            <c:dLbl>
              <c:idx val="1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D101-4E38-A952-DBED78DAF564}"/>
                </c:ext>
              </c:extLst>
            </c:dLbl>
            <c:dLbl>
              <c:idx val="2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D101-4E38-A952-DBED78DAF564}"/>
                </c:ext>
              </c:extLst>
            </c:dLbl>
            <c:dLbl>
              <c:idx val="3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D101-4E38-A952-DBED78DAF564}"/>
                </c:ext>
              </c:extLst>
            </c:dLbl>
            <c:dLbl>
              <c:idx val="4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D101-4E38-A952-DBED78DAF564}"/>
                </c:ext>
              </c:extLst>
            </c:dLbl>
            <c:dLbl>
              <c:idx val="5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D101-4E38-A952-DBED78DAF564}"/>
                </c:ext>
              </c:extLst>
            </c:dLbl>
            <c:dLbl>
              <c:idx val="6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D101-4E38-A952-DBED78DAF564}"/>
                </c:ext>
              </c:extLst>
            </c:dLbl>
            <c:dLbl>
              <c:idx val="7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F-D101-4E38-A952-DBED78DAF56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Grafici!$D$2:$D$20</c15:sqref>
                  </c15:fullRef>
                </c:ext>
              </c:extLst>
              <c:f>(Grafici!$D$2,Grafici!$D$4,Grafici!$D$7:$D$10,Grafici!$D$17,Grafici!$D$20)</c:f>
              <c:strCache>
                <c:ptCount val="8"/>
                <c:pt idx="0">
                  <c:v>CARTA E CARTONE</c:v>
                </c:pt>
                <c:pt idx="1">
                  <c:v>PLASTRICA E METALLI</c:v>
                </c:pt>
                <c:pt idx="2">
                  <c:v>VETRO</c:v>
                </c:pt>
                <c:pt idx="3">
                  <c:v>ORGANICO</c:v>
                </c:pt>
                <c:pt idx="4">
                  <c:v>SFALCI</c:v>
                </c:pt>
                <c:pt idx="5">
                  <c:v>ALTRO A RECUPERO</c:v>
                </c:pt>
                <c:pt idx="6">
                  <c:v>RAEE</c:v>
                </c:pt>
                <c:pt idx="7">
                  <c:v>INDIFFERENIZATA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Grafici!$G$2:$G$20</c15:sqref>
                  </c15:fullRef>
                </c:ext>
              </c:extLst>
              <c:f>(Grafici!$G$2,Grafici!$G$4,Grafici!$G$7:$G$10,Grafici!$G$17,Grafici!$G$20)</c:f>
              <c:numCache>
                <c:formatCode>General</c:formatCode>
                <c:ptCount val="8"/>
                <c:pt idx="0">
                  <c:v>55340</c:v>
                </c:pt>
                <c:pt idx="1">
                  <c:v>48500</c:v>
                </c:pt>
                <c:pt idx="2">
                  <c:v>38340</c:v>
                </c:pt>
                <c:pt idx="3">
                  <c:v>161760</c:v>
                </c:pt>
                <c:pt idx="4">
                  <c:v>57770</c:v>
                </c:pt>
                <c:pt idx="5">
                  <c:v>17280</c:v>
                </c:pt>
                <c:pt idx="6">
                  <c:v>3840</c:v>
                </c:pt>
                <c:pt idx="7">
                  <c:v>188260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10-D101-4E38-A952-DBED78DAF56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5.208333333333333E-3"/>
          <c:y val="0.36113495088473024"/>
          <c:w val="0.15080414752843399"/>
          <c:h val="0.32890902290388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587992125984251"/>
          <c:y val="0.16245370370370371"/>
          <c:w val="0.78412007874015743"/>
          <c:h val="0.77736111111111106"/>
        </c:manualLayout>
      </c:layout>
      <c:pie3DChart>
        <c:varyColors val="1"/>
        <c:ser>
          <c:idx val="0"/>
          <c:order val="0"/>
          <c:tx>
            <c:strRef>
              <c:f>Grafici!$H$1</c:f>
              <c:strCache>
                <c:ptCount val="1"/>
                <c:pt idx="0">
                  <c:v>mar-23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8E9-4C3E-990E-D4E240BCCD38}"/>
              </c:ext>
            </c:extLst>
          </c:dPt>
          <c:dPt>
            <c:idx val="1"/>
            <c:bubble3D val="0"/>
            <c:explosion val="1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8E9-4C3E-990E-D4E240BCCD38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no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bg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Grafici!$A$22:$A$23</c:f>
              <c:strCache>
                <c:ptCount val="2"/>
                <c:pt idx="0">
                  <c:v>RIFIUTI DIFFERENZIATI</c:v>
                </c:pt>
                <c:pt idx="1">
                  <c:v>INDIFFERENZIATA</c:v>
                </c:pt>
              </c:strCache>
            </c:strRef>
          </c:cat>
          <c:val>
            <c:numRef>
              <c:f>Grafici!$H$22:$H$23</c:f>
              <c:numCache>
                <c:formatCode>#,##0</c:formatCode>
                <c:ptCount val="2"/>
                <c:pt idx="0">
                  <c:v>451410</c:v>
                </c:pt>
                <c:pt idx="1">
                  <c:v>206360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E9-4C3E-990E-D4E240BCCD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8.1240770456761837E-3"/>
          <c:y val="0.3656637105998426"/>
          <c:w val="0.21302918580009417"/>
          <c:h val="0.207641943005766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18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759614287344516"/>
          <c:y val="8.3468661041932735E-2"/>
          <c:w val="0.85006390802712162"/>
          <c:h val="0.90935582891410793"/>
        </c:manualLayout>
      </c:layout>
      <c:pie3DChart>
        <c:varyColors val="1"/>
        <c:ser>
          <c:idx val="0"/>
          <c:order val="0"/>
          <c:tx>
            <c:strRef>
              <c:f>Grafici!$L$1</c:f>
              <c:strCache>
                <c:ptCount val="1"/>
                <c:pt idx="0">
                  <c:v>mag-23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12F-4304-B09A-3898F6BE954C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12F-4304-B09A-3898F6BE954C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12F-4304-B09A-3898F6BE954C}"/>
              </c:ext>
            </c:extLst>
          </c:dPt>
          <c:dPt>
            <c:idx val="3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912F-4304-B09A-3898F6BE954C}"/>
              </c:ext>
            </c:extLst>
          </c:dPt>
          <c:dPt>
            <c:idx val="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912F-4304-B09A-3898F6BE954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912F-4304-B09A-3898F6BE954C}"/>
              </c:ext>
            </c:extLst>
          </c:dPt>
          <c:dPt>
            <c:idx val="6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912F-4304-B09A-3898F6BE954C}"/>
              </c:ext>
            </c:extLst>
          </c:dPt>
          <c:dPt>
            <c:idx val="7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912F-4304-B09A-3898F6BE954C}"/>
              </c:ext>
            </c:extLst>
          </c:dPt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912F-4304-B09A-3898F6BE954C}"/>
                </c:ext>
              </c:extLst>
            </c:dLbl>
            <c:dLbl>
              <c:idx val="1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912F-4304-B09A-3898F6BE954C}"/>
                </c:ext>
              </c:extLst>
            </c:dLbl>
            <c:dLbl>
              <c:idx val="2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912F-4304-B09A-3898F6BE954C}"/>
                </c:ext>
              </c:extLst>
            </c:dLbl>
            <c:dLbl>
              <c:idx val="3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912F-4304-B09A-3898F6BE954C}"/>
                </c:ext>
              </c:extLst>
            </c:dLbl>
            <c:dLbl>
              <c:idx val="4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912F-4304-B09A-3898F6BE954C}"/>
                </c:ext>
              </c:extLst>
            </c:dLbl>
            <c:dLbl>
              <c:idx val="5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912F-4304-B09A-3898F6BE954C}"/>
                </c:ext>
              </c:extLst>
            </c:dLbl>
            <c:dLbl>
              <c:idx val="6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912F-4304-B09A-3898F6BE954C}"/>
                </c:ext>
              </c:extLst>
            </c:dLbl>
            <c:dLbl>
              <c:idx val="7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F-912F-4304-B09A-3898F6BE954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Grafici!$D$2:$D$20</c15:sqref>
                  </c15:fullRef>
                </c:ext>
              </c:extLst>
              <c:f>(Grafici!$D$2,Grafici!$D$4,Grafici!$D$7:$D$10,Grafici!$D$17,Grafici!$D$20)</c:f>
              <c:strCache>
                <c:ptCount val="8"/>
                <c:pt idx="0">
                  <c:v>CARTA E CARTONE</c:v>
                </c:pt>
                <c:pt idx="1">
                  <c:v>PLASTRICA E METALLI</c:v>
                </c:pt>
                <c:pt idx="2">
                  <c:v>VETRO</c:v>
                </c:pt>
                <c:pt idx="3">
                  <c:v>ORGANICO</c:v>
                </c:pt>
                <c:pt idx="4">
                  <c:v>SFALCI</c:v>
                </c:pt>
                <c:pt idx="5">
                  <c:v>ALTRO A RECUPERO</c:v>
                </c:pt>
                <c:pt idx="6">
                  <c:v>RAEE</c:v>
                </c:pt>
                <c:pt idx="7">
                  <c:v>INDIFFERENIZATA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Grafici!$I$2:$I$20</c15:sqref>
                  </c15:fullRef>
                </c:ext>
              </c:extLst>
              <c:f>(Grafici!$I$2,Grafici!$I$4,Grafici!$I$7:$I$10,Grafici!$I$17,Grafici!$I$20)</c:f>
              <c:numCache>
                <c:formatCode>General</c:formatCode>
                <c:ptCount val="8"/>
                <c:pt idx="0">
                  <c:v>68400</c:v>
                </c:pt>
                <c:pt idx="1">
                  <c:v>57690</c:v>
                </c:pt>
                <c:pt idx="2">
                  <c:v>56550</c:v>
                </c:pt>
                <c:pt idx="3">
                  <c:v>194340</c:v>
                </c:pt>
                <c:pt idx="4">
                  <c:v>40550</c:v>
                </c:pt>
                <c:pt idx="5">
                  <c:v>28260</c:v>
                </c:pt>
                <c:pt idx="6">
                  <c:v>5620</c:v>
                </c:pt>
                <c:pt idx="7">
                  <c:v>206360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10-912F-4304-B09A-3898F6BE954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5.208333333333333E-3"/>
          <c:y val="0.36113495088473024"/>
          <c:w val="0.15080414752843399"/>
          <c:h val="0.32890902290388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587992125984251"/>
          <c:y val="0.16245370370370371"/>
          <c:w val="0.78412007874015743"/>
          <c:h val="0.77736111111111106"/>
        </c:manualLayout>
      </c:layout>
      <c:pie3DChart>
        <c:varyColors val="1"/>
        <c:ser>
          <c:idx val="0"/>
          <c:order val="0"/>
          <c:tx>
            <c:strRef>
              <c:f>Grafici!$J$1</c:f>
              <c:strCache>
                <c:ptCount val="1"/>
                <c:pt idx="0">
                  <c:v>apr-23</c:v>
                </c:pt>
              </c:strCache>
            </c:strRef>
          </c:tx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21A-403B-BC72-7A2730D2F93E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21A-403B-BC72-7A2730D2F93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1A-403B-BC72-7A2730D2F93E}"/>
                </c:ext>
              </c:extLst>
            </c:dLbl>
            <c:dLbl>
              <c:idx val="1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1A-403B-BC72-7A2730D2F93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no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bg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Grafici!$A$22:$A$23</c:f>
              <c:strCache>
                <c:ptCount val="2"/>
                <c:pt idx="0">
                  <c:v>RIFIUTI DIFFERENZIATI</c:v>
                </c:pt>
                <c:pt idx="1">
                  <c:v>INDIFFERENZIATA</c:v>
                </c:pt>
              </c:strCache>
            </c:strRef>
          </c:cat>
          <c:val>
            <c:numRef>
              <c:f>Grafici!$J$22:$J$23</c:f>
              <c:numCache>
                <c:formatCode>#,##0</c:formatCode>
                <c:ptCount val="2"/>
                <c:pt idx="0">
                  <c:v>450590</c:v>
                </c:pt>
                <c:pt idx="1">
                  <c:v>193200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1A-403B-BC72-7A2730D2F9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8.1240770456761837E-3"/>
          <c:y val="0.3656637105998426"/>
          <c:w val="0.21302918580009417"/>
          <c:h val="0.207641943005766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18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759614287344516"/>
          <c:y val="8.3468661041932735E-2"/>
          <c:w val="0.85006390802712162"/>
          <c:h val="0.90935582891410793"/>
        </c:manualLayout>
      </c:layout>
      <c:pie3DChart>
        <c:varyColors val="1"/>
        <c:ser>
          <c:idx val="0"/>
          <c:order val="0"/>
          <c:tx>
            <c:strRef>
              <c:f>Grafici!$J$1</c:f>
              <c:strCache>
                <c:ptCount val="1"/>
                <c:pt idx="0">
                  <c:v>apr-23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F6FD-4D4D-A87D-5FDE60DC560C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F6FD-4D4D-A87D-5FDE60DC560C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F6FD-4D4D-A87D-5FDE60DC560C}"/>
              </c:ext>
            </c:extLst>
          </c:dPt>
          <c:dPt>
            <c:idx val="3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F6FD-4D4D-A87D-5FDE60DC560C}"/>
              </c:ext>
            </c:extLst>
          </c:dPt>
          <c:dPt>
            <c:idx val="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F6FD-4D4D-A87D-5FDE60DC560C}"/>
              </c:ext>
            </c:extLst>
          </c:dPt>
          <c:dPt>
            <c:idx val="5"/>
            <c:bubble3D val="0"/>
            <c:spPr>
              <a:solidFill>
                <a:srgbClr val="A36CF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F6FD-4D4D-A87D-5FDE60DC560C}"/>
              </c:ext>
            </c:extLst>
          </c:dPt>
          <c:dPt>
            <c:idx val="6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F6FD-4D4D-A87D-5FDE60DC560C}"/>
              </c:ext>
            </c:extLst>
          </c:dPt>
          <c:dPt>
            <c:idx val="7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F6FD-4D4D-A87D-5FDE60DC560C}"/>
              </c:ext>
            </c:extLst>
          </c:dPt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F6FD-4D4D-A87D-5FDE60DC560C}"/>
                </c:ext>
              </c:extLst>
            </c:dLbl>
            <c:dLbl>
              <c:idx val="1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F6FD-4D4D-A87D-5FDE60DC560C}"/>
                </c:ext>
              </c:extLst>
            </c:dLbl>
            <c:dLbl>
              <c:idx val="2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F6FD-4D4D-A87D-5FDE60DC560C}"/>
                </c:ext>
              </c:extLst>
            </c:dLbl>
            <c:dLbl>
              <c:idx val="3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F6FD-4D4D-A87D-5FDE60DC560C}"/>
                </c:ext>
              </c:extLst>
            </c:dLbl>
            <c:dLbl>
              <c:idx val="4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F6FD-4D4D-A87D-5FDE60DC560C}"/>
                </c:ext>
              </c:extLst>
            </c:dLbl>
            <c:dLbl>
              <c:idx val="5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F6FD-4D4D-A87D-5FDE60DC560C}"/>
                </c:ext>
              </c:extLst>
            </c:dLbl>
            <c:dLbl>
              <c:idx val="6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F6FD-4D4D-A87D-5FDE60DC560C}"/>
                </c:ext>
              </c:extLst>
            </c:dLbl>
            <c:dLbl>
              <c:idx val="7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F-F6FD-4D4D-A87D-5FDE60DC560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Grafici!$D$2:$D$20</c15:sqref>
                  </c15:fullRef>
                </c:ext>
              </c:extLst>
              <c:f>(Grafici!$D$2,Grafici!$D$4,Grafici!$D$7:$D$10,Grafici!$D$17,Grafici!$D$20)</c:f>
              <c:strCache>
                <c:ptCount val="8"/>
                <c:pt idx="0">
                  <c:v>CARTA E CARTONE</c:v>
                </c:pt>
                <c:pt idx="1">
                  <c:v>PLASTRICA E METALLI</c:v>
                </c:pt>
                <c:pt idx="2">
                  <c:v>VETRO</c:v>
                </c:pt>
                <c:pt idx="3">
                  <c:v>ORGANICO</c:v>
                </c:pt>
                <c:pt idx="4">
                  <c:v>SFALCI</c:v>
                </c:pt>
                <c:pt idx="5">
                  <c:v>ALTRO A RECUPERO</c:v>
                </c:pt>
                <c:pt idx="6">
                  <c:v>RAEE</c:v>
                </c:pt>
                <c:pt idx="7">
                  <c:v>INDIFFERENIZATA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Grafici!$K$2:$K$20</c15:sqref>
                  </c15:fullRef>
                </c:ext>
              </c:extLst>
              <c:f>(Grafici!$K$2,Grafici!$K$4,Grafici!$K$7:$K$10,Grafici!$K$17,Grafici!$K$20)</c:f>
              <c:numCache>
                <c:formatCode>General</c:formatCode>
                <c:ptCount val="8"/>
                <c:pt idx="0">
                  <c:v>84920</c:v>
                </c:pt>
                <c:pt idx="1">
                  <c:v>60470</c:v>
                </c:pt>
                <c:pt idx="2">
                  <c:v>49100</c:v>
                </c:pt>
                <c:pt idx="3">
                  <c:v>180020</c:v>
                </c:pt>
                <c:pt idx="4">
                  <c:v>40090</c:v>
                </c:pt>
                <c:pt idx="5">
                  <c:v>25690</c:v>
                </c:pt>
                <c:pt idx="6">
                  <c:v>10300</c:v>
                </c:pt>
                <c:pt idx="7">
                  <c:v>193200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10-F6FD-4D4D-A87D-5FDE60DC560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5.208333333333333E-3"/>
          <c:y val="0.36113495088473024"/>
          <c:w val="0.15080414752843399"/>
          <c:h val="0.32890902290388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587992125984251"/>
          <c:y val="0.16245370370370371"/>
          <c:w val="0.78412007874015743"/>
          <c:h val="0.77736111111111106"/>
        </c:manualLayout>
      </c:layout>
      <c:pie3DChart>
        <c:varyColors val="1"/>
        <c:ser>
          <c:idx val="0"/>
          <c:order val="0"/>
          <c:tx>
            <c:strRef>
              <c:f>Grafici!$L$1</c:f>
              <c:strCache>
                <c:ptCount val="1"/>
                <c:pt idx="0">
                  <c:v>mag-23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9F8-4D91-B92E-3028D24A537E}"/>
              </c:ext>
            </c:extLst>
          </c:dPt>
          <c:dPt>
            <c:idx val="1"/>
            <c:bubble3D val="0"/>
            <c:explosion val="1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9F8-4D91-B92E-3028D24A537E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no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bg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Grafici!$A$22:$A$23</c:f>
              <c:strCache>
                <c:ptCount val="2"/>
                <c:pt idx="0">
                  <c:v>RIFIUTI DIFFERENZIATI</c:v>
                </c:pt>
                <c:pt idx="1">
                  <c:v>INDIFFERENZIATA</c:v>
                </c:pt>
              </c:strCache>
            </c:strRef>
          </c:cat>
          <c:val>
            <c:numRef>
              <c:f>Grafici!$N$22:$N$23</c:f>
              <c:numCache>
                <c:formatCode>#,##0</c:formatCode>
                <c:ptCount val="2"/>
                <c:pt idx="0">
                  <c:v>542180</c:v>
                </c:pt>
                <c:pt idx="1">
                  <c:v>287280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F8-4D91-B92E-3028D24A53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8.1240770456761837E-3"/>
          <c:y val="0.3656637105998426"/>
          <c:w val="0.21302918580009417"/>
          <c:h val="0.207641943005766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533400</xdr:colOff>
      <xdr:row>39</xdr:row>
      <xdr:rowOff>76200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9B9AC0C-BF57-4589-BBB4-1EC6A85500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533400</xdr:colOff>
      <xdr:row>0</xdr:row>
      <xdr:rowOff>0</xdr:rowOff>
    </xdr:from>
    <xdr:to>
      <xdr:col>43</xdr:col>
      <xdr:colOff>533400</xdr:colOff>
      <xdr:row>39</xdr:row>
      <xdr:rowOff>55417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5E22063-EB81-41C1-888F-B7A6AB4400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533400</xdr:colOff>
      <xdr:row>41</xdr:row>
      <xdr:rowOff>121227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7B3A9A0-C06F-4E10-A5BF-8EF09C20E4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476250</xdr:colOff>
      <xdr:row>0</xdr:row>
      <xdr:rowOff>41564</xdr:rowOff>
    </xdr:from>
    <xdr:to>
      <xdr:col>43</xdr:col>
      <xdr:colOff>476250</xdr:colOff>
      <xdr:row>41</xdr:row>
      <xdr:rowOff>142008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4C4DE62-F864-4885-B131-FD94883AD4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533400</xdr:colOff>
      <xdr:row>41</xdr:row>
      <xdr:rowOff>121227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06CD305-00DB-4B8A-AB24-FFFF181A3F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476250</xdr:colOff>
      <xdr:row>0</xdr:row>
      <xdr:rowOff>41564</xdr:rowOff>
    </xdr:from>
    <xdr:to>
      <xdr:col>43</xdr:col>
      <xdr:colOff>476250</xdr:colOff>
      <xdr:row>41</xdr:row>
      <xdr:rowOff>142008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9B91065-EBD5-4ED5-8C42-0FFB98E2E8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533400</xdr:colOff>
      <xdr:row>41</xdr:row>
      <xdr:rowOff>121227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F8C6C08-D836-4135-963F-6C509828AC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476250</xdr:colOff>
      <xdr:row>0</xdr:row>
      <xdr:rowOff>41564</xdr:rowOff>
    </xdr:from>
    <xdr:to>
      <xdr:col>43</xdr:col>
      <xdr:colOff>476250</xdr:colOff>
      <xdr:row>41</xdr:row>
      <xdr:rowOff>142008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50E0FE6-A46F-46FB-A849-297FA66339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533400</xdr:colOff>
      <xdr:row>39</xdr:row>
      <xdr:rowOff>76200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167FA6F-8C8B-4418-B14F-E3F00F796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533400</xdr:colOff>
      <xdr:row>0</xdr:row>
      <xdr:rowOff>0</xdr:rowOff>
    </xdr:from>
    <xdr:to>
      <xdr:col>43</xdr:col>
      <xdr:colOff>533400</xdr:colOff>
      <xdr:row>39</xdr:row>
      <xdr:rowOff>55417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0DE391C-179A-4A3F-A81D-4F4520D7BF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533400</xdr:colOff>
      <xdr:row>41</xdr:row>
      <xdr:rowOff>121227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49B7C61-A0C3-423D-A28D-D4F45C97D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533400</xdr:colOff>
      <xdr:row>0</xdr:row>
      <xdr:rowOff>0</xdr:rowOff>
    </xdr:from>
    <xdr:to>
      <xdr:col>43</xdr:col>
      <xdr:colOff>533400</xdr:colOff>
      <xdr:row>41</xdr:row>
      <xdr:rowOff>100444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EDCE8E8-2488-4E76-9812-572F898D4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533400</xdr:colOff>
      <xdr:row>41</xdr:row>
      <xdr:rowOff>121227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6AFA52F-76B5-4DAA-9703-BB25F414DA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533400</xdr:colOff>
      <xdr:row>0</xdr:row>
      <xdr:rowOff>0</xdr:rowOff>
    </xdr:from>
    <xdr:to>
      <xdr:col>43</xdr:col>
      <xdr:colOff>533400</xdr:colOff>
      <xdr:row>41</xdr:row>
      <xdr:rowOff>100444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D27A628-C085-4546-8234-07D2624901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533400</xdr:colOff>
      <xdr:row>41</xdr:row>
      <xdr:rowOff>121227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1F8EFA1-B5C9-4499-8511-CCA36AC58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533400</xdr:colOff>
      <xdr:row>0</xdr:row>
      <xdr:rowOff>0</xdr:rowOff>
    </xdr:from>
    <xdr:to>
      <xdr:col>43</xdr:col>
      <xdr:colOff>533400</xdr:colOff>
      <xdr:row>41</xdr:row>
      <xdr:rowOff>100444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AE44CEEF-40F7-49C3-89CC-FB5AB8CB12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533400</xdr:colOff>
      <xdr:row>41</xdr:row>
      <xdr:rowOff>121227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6036BCD-B110-4D53-94D4-6817ED4735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533400</xdr:colOff>
      <xdr:row>0</xdr:row>
      <xdr:rowOff>0</xdr:rowOff>
    </xdr:from>
    <xdr:to>
      <xdr:col>43</xdr:col>
      <xdr:colOff>533400</xdr:colOff>
      <xdr:row>41</xdr:row>
      <xdr:rowOff>100444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E9D086D-1984-4594-8588-46C70F668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533400</xdr:colOff>
      <xdr:row>41</xdr:row>
      <xdr:rowOff>121227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195117B-6480-439D-97FD-C347935C18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533400</xdr:colOff>
      <xdr:row>0</xdr:row>
      <xdr:rowOff>41564</xdr:rowOff>
    </xdr:from>
    <xdr:to>
      <xdr:col>43</xdr:col>
      <xdr:colOff>533400</xdr:colOff>
      <xdr:row>41</xdr:row>
      <xdr:rowOff>142008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B385B1E-0D1E-49D1-9A45-E656857BF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533400</xdr:colOff>
      <xdr:row>41</xdr:row>
      <xdr:rowOff>121227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A9439AE-7CBE-410D-B6EF-926EE842BA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533400</xdr:colOff>
      <xdr:row>0</xdr:row>
      <xdr:rowOff>41564</xdr:rowOff>
    </xdr:from>
    <xdr:to>
      <xdr:col>43</xdr:col>
      <xdr:colOff>533400</xdr:colOff>
      <xdr:row>41</xdr:row>
      <xdr:rowOff>142008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1235D3D-9672-4D28-987B-8767D2BD9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533400</xdr:colOff>
      <xdr:row>41</xdr:row>
      <xdr:rowOff>121227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760B69E-6693-4767-AFE4-B7ACA627E3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533400</xdr:colOff>
      <xdr:row>0</xdr:row>
      <xdr:rowOff>41564</xdr:rowOff>
    </xdr:from>
    <xdr:to>
      <xdr:col>43</xdr:col>
      <xdr:colOff>533400</xdr:colOff>
      <xdr:row>41</xdr:row>
      <xdr:rowOff>142008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D27DB6F-798A-4846-B333-76DF94929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533400</xdr:colOff>
      <xdr:row>41</xdr:row>
      <xdr:rowOff>121227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EC830A7-A5D2-47B2-9418-8114D6EE9C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476250</xdr:colOff>
      <xdr:row>0</xdr:row>
      <xdr:rowOff>41564</xdr:rowOff>
    </xdr:from>
    <xdr:to>
      <xdr:col>43</xdr:col>
      <xdr:colOff>476250</xdr:colOff>
      <xdr:row>41</xdr:row>
      <xdr:rowOff>142008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D45B48F-7269-4D04-B4D8-718C6D6BA6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4052B-34FD-46F2-87B7-60C3E6CA22B1}">
  <sheetPr>
    <pageSetUpPr fitToPage="1"/>
  </sheetPr>
  <dimension ref="A1:O31"/>
  <sheetViews>
    <sheetView tabSelected="1" zoomScale="60" zoomScaleNormal="60" workbookViewId="0">
      <selection activeCell="E48" sqref="E48"/>
    </sheetView>
  </sheetViews>
  <sheetFormatPr defaultRowHeight="15" x14ac:dyDescent="0.25"/>
  <cols>
    <col min="1" max="1" width="15.7109375" customWidth="1"/>
    <col min="2" max="2" width="40" customWidth="1"/>
    <col min="3" max="13" width="9.7109375" customWidth="1"/>
    <col min="14" max="14" width="9" customWidth="1"/>
    <col min="15" max="15" width="12.28515625" customWidth="1"/>
  </cols>
  <sheetData>
    <row r="1" spans="1:15" x14ac:dyDescent="0.25">
      <c r="A1" s="43" t="s">
        <v>0</v>
      </c>
      <c r="B1" s="43" t="s">
        <v>6</v>
      </c>
      <c r="C1" s="43" t="s">
        <v>37</v>
      </c>
      <c r="D1" s="43" t="s">
        <v>38</v>
      </c>
      <c r="E1" s="43" t="s">
        <v>26</v>
      </c>
      <c r="F1" s="43" t="s">
        <v>27</v>
      </c>
      <c r="G1" s="43" t="s">
        <v>28</v>
      </c>
      <c r="H1" s="43" t="s">
        <v>29</v>
      </c>
      <c r="I1" s="43" t="s">
        <v>30</v>
      </c>
      <c r="J1" s="43" t="s">
        <v>33</v>
      </c>
      <c r="K1" s="43" t="s">
        <v>34</v>
      </c>
      <c r="L1" s="43" t="s">
        <v>35</v>
      </c>
      <c r="M1" s="43" t="s">
        <v>36</v>
      </c>
      <c r="N1" s="43" t="s">
        <v>4</v>
      </c>
      <c r="O1" s="44" t="s">
        <v>31</v>
      </c>
    </row>
    <row r="2" spans="1:15" x14ac:dyDescent="0.25">
      <c r="A2" s="45">
        <v>150101</v>
      </c>
      <c r="B2" s="46" t="s">
        <v>7</v>
      </c>
      <c r="C2" s="47">
        <v>34500</v>
      </c>
      <c r="D2" s="47">
        <v>31480</v>
      </c>
      <c r="E2" s="47">
        <v>37780</v>
      </c>
      <c r="F2" s="47">
        <v>49540</v>
      </c>
      <c r="G2" s="47">
        <v>35140</v>
      </c>
      <c r="H2" s="47">
        <v>16720</v>
      </c>
      <c r="I2" s="47">
        <v>39980</v>
      </c>
      <c r="J2" s="60">
        <v>36720</v>
      </c>
      <c r="K2" s="48">
        <v>38080</v>
      </c>
      <c r="L2" s="49">
        <v>42420</v>
      </c>
      <c r="M2" s="49">
        <v>39760</v>
      </c>
      <c r="N2" s="49">
        <v>42220</v>
      </c>
      <c r="O2" s="50">
        <f>SUM(C2:N2)</f>
        <v>444340</v>
      </c>
    </row>
    <row r="3" spans="1:15" x14ac:dyDescent="0.25">
      <c r="A3" s="45">
        <v>150102</v>
      </c>
      <c r="B3" s="46" t="s">
        <v>8</v>
      </c>
      <c r="C3" s="61">
        <v>8500</v>
      </c>
      <c r="D3" s="47">
        <v>1520</v>
      </c>
      <c r="E3" s="47"/>
      <c r="F3" s="47"/>
      <c r="G3" s="47"/>
      <c r="H3" s="47"/>
      <c r="I3" s="47"/>
      <c r="J3" s="60"/>
      <c r="K3" s="48"/>
      <c r="L3" s="49"/>
      <c r="M3" s="49"/>
      <c r="N3" s="49"/>
      <c r="O3" s="50">
        <f t="shared" ref="O3:O20" si="0">SUM(C3:N3)</f>
        <v>10020</v>
      </c>
    </row>
    <row r="4" spans="1:15" x14ac:dyDescent="0.25">
      <c r="A4" s="45">
        <v>150106</v>
      </c>
      <c r="B4" s="46" t="s">
        <v>9</v>
      </c>
      <c r="C4" s="47">
        <v>45240</v>
      </c>
      <c r="D4" s="47">
        <v>43280</v>
      </c>
      <c r="E4" s="47">
        <v>49510</v>
      </c>
      <c r="F4" s="47">
        <v>53170</v>
      </c>
      <c r="G4" s="47">
        <v>60190</v>
      </c>
      <c r="H4" s="47">
        <v>58740</v>
      </c>
      <c r="I4" s="47">
        <v>71580</v>
      </c>
      <c r="J4" s="60">
        <v>83950</v>
      </c>
      <c r="K4" s="48">
        <v>59490</v>
      </c>
      <c r="L4" s="49">
        <v>61400</v>
      </c>
      <c r="M4" s="49">
        <v>51010</v>
      </c>
      <c r="N4" s="49">
        <v>44490</v>
      </c>
      <c r="O4" s="50">
        <f t="shared" si="0"/>
        <v>682050</v>
      </c>
    </row>
    <row r="5" spans="1:15" x14ac:dyDescent="0.25">
      <c r="A5" s="45">
        <v>150107</v>
      </c>
      <c r="B5" s="46" t="s">
        <v>10</v>
      </c>
      <c r="C5" s="47">
        <v>46480</v>
      </c>
      <c r="D5" s="47">
        <v>38340</v>
      </c>
      <c r="E5" s="47">
        <v>56550</v>
      </c>
      <c r="F5" s="47">
        <v>49100</v>
      </c>
      <c r="G5" s="47">
        <v>48190</v>
      </c>
      <c r="H5" s="47">
        <v>56490</v>
      </c>
      <c r="I5" s="47">
        <v>77430</v>
      </c>
      <c r="J5" s="60">
        <v>112800</v>
      </c>
      <c r="K5" s="48">
        <v>75870</v>
      </c>
      <c r="L5" s="49">
        <v>50580</v>
      </c>
      <c r="M5" s="49">
        <v>50450</v>
      </c>
      <c r="N5" s="49">
        <v>48680</v>
      </c>
      <c r="O5" s="50">
        <f t="shared" si="0"/>
        <v>710960</v>
      </c>
    </row>
    <row r="6" spans="1:15" x14ac:dyDescent="0.25">
      <c r="A6" s="45">
        <v>200101</v>
      </c>
      <c r="B6" s="46" t="s">
        <v>11</v>
      </c>
      <c r="C6" s="47">
        <v>30680</v>
      </c>
      <c r="D6" s="47">
        <v>23860</v>
      </c>
      <c r="E6" s="47">
        <v>30620</v>
      </c>
      <c r="F6" s="47">
        <v>35380</v>
      </c>
      <c r="G6" s="47">
        <v>34360</v>
      </c>
      <c r="H6" s="47">
        <v>68560</v>
      </c>
      <c r="I6" s="47">
        <v>54720</v>
      </c>
      <c r="J6" s="60">
        <v>48160</v>
      </c>
      <c r="K6" s="48">
        <v>45700</v>
      </c>
      <c r="L6" s="49">
        <v>43520</v>
      </c>
      <c r="M6" s="49">
        <v>33500</v>
      </c>
      <c r="N6" s="49">
        <v>40020</v>
      </c>
      <c r="O6" s="50">
        <f t="shared" si="0"/>
        <v>489080</v>
      </c>
    </row>
    <row r="7" spans="1:15" x14ac:dyDescent="0.25">
      <c r="A7" s="45">
        <v>200108</v>
      </c>
      <c r="B7" s="46" t="s">
        <v>12</v>
      </c>
      <c r="C7" s="47">
        <v>186460</v>
      </c>
      <c r="D7" s="47">
        <v>161760</v>
      </c>
      <c r="E7" s="47">
        <v>194340</v>
      </c>
      <c r="F7" s="47">
        <v>180020</v>
      </c>
      <c r="G7" s="47">
        <v>187740</v>
      </c>
      <c r="H7" s="47">
        <v>179520</v>
      </c>
      <c r="I7" s="47">
        <v>182660</v>
      </c>
      <c r="J7" s="60">
        <v>223300</v>
      </c>
      <c r="K7" s="48">
        <v>162800</v>
      </c>
      <c r="L7" s="49">
        <v>149000</v>
      </c>
      <c r="M7" s="49">
        <v>125780</v>
      </c>
      <c r="N7" s="49">
        <v>138060</v>
      </c>
      <c r="O7" s="50">
        <f t="shared" si="0"/>
        <v>2071440</v>
      </c>
    </row>
    <row r="8" spans="1:15" x14ac:dyDescent="0.25">
      <c r="A8" s="45">
        <v>200110</v>
      </c>
      <c r="B8" s="46" t="s">
        <v>13</v>
      </c>
      <c r="C8" s="47">
        <v>3640</v>
      </c>
      <c r="D8" s="47">
        <v>4300</v>
      </c>
      <c r="E8" s="47">
        <v>3980</v>
      </c>
      <c r="F8" s="47">
        <v>4470</v>
      </c>
      <c r="G8" s="47">
        <v>7800</v>
      </c>
      <c r="H8" s="47">
        <v>7710</v>
      </c>
      <c r="I8" s="47">
        <v>6560</v>
      </c>
      <c r="J8" s="60">
        <v>6620</v>
      </c>
      <c r="K8" s="48">
        <v>5540</v>
      </c>
      <c r="L8" s="49">
        <v>4990</v>
      </c>
      <c r="M8" s="49">
        <v>9060</v>
      </c>
      <c r="N8" s="49">
        <v>4520</v>
      </c>
      <c r="O8" s="50">
        <f>SUM(C8:N8)</f>
        <v>69190</v>
      </c>
    </row>
    <row r="9" spans="1:15" x14ac:dyDescent="0.25">
      <c r="A9" s="45">
        <v>200125</v>
      </c>
      <c r="B9" s="46" t="s">
        <v>14</v>
      </c>
      <c r="C9" s="47"/>
      <c r="D9" s="47"/>
      <c r="E9" s="47"/>
      <c r="F9" s="47">
        <v>180</v>
      </c>
      <c r="G9" s="47">
        <v>250</v>
      </c>
      <c r="H9" s="47"/>
      <c r="I9" s="47">
        <v>300</v>
      </c>
      <c r="J9" s="60">
        <v>100</v>
      </c>
      <c r="K9" s="49">
        <v>220</v>
      </c>
      <c r="L9" s="49">
        <v>150</v>
      </c>
      <c r="M9" s="49"/>
      <c r="N9" s="49">
        <v>160</v>
      </c>
      <c r="O9" s="50">
        <f t="shared" si="0"/>
        <v>1360</v>
      </c>
    </row>
    <row r="10" spans="1:15" x14ac:dyDescent="0.25">
      <c r="A10" s="45">
        <v>200132</v>
      </c>
      <c r="B10" s="46" t="s">
        <v>15</v>
      </c>
      <c r="C10" s="47"/>
      <c r="D10" s="47"/>
      <c r="E10" s="47"/>
      <c r="F10" s="47"/>
      <c r="G10" s="47">
        <v>390</v>
      </c>
      <c r="H10" s="47"/>
      <c r="I10" s="47"/>
      <c r="J10" s="60"/>
      <c r="K10" s="49"/>
      <c r="L10" s="49"/>
      <c r="M10" s="49"/>
      <c r="N10" s="49">
        <v>160</v>
      </c>
      <c r="O10" s="50">
        <f t="shared" si="0"/>
        <v>550</v>
      </c>
    </row>
    <row r="11" spans="1:15" x14ac:dyDescent="0.25">
      <c r="A11" s="45">
        <v>200138</v>
      </c>
      <c r="B11" s="46" t="s">
        <v>16</v>
      </c>
      <c r="C11" s="47">
        <v>14400</v>
      </c>
      <c r="D11" s="47">
        <v>9160</v>
      </c>
      <c r="E11" s="47">
        <v>18240</v>
      </c>
      <c r="F11" s="47">
        <v>14000</v>
      </c>
      <c r="G11" s="47">
        <v>30020</v>
      </c>
      <c r="H11" s="47">
        <v>34760</v>
      </c>
      <c r="I11" s="47">
        <v>26680</v>
      </c>
      <c r="J11" s="60">
        <v>33100</v>
      </c>
      <c r="K11" s="48">
        <v>19830</v>
      </c>
      <c r="L11" s="49">
        <v>21440</v>
      </c>
      <c r="M11" s="49">
        <v>29090</v>
      </c>
      <c r="N11" s="49">
        <v>15580</v>
      </c>
      <c r="O11" s="50">
        <f t="shared" si="0"/>
        <v>266300</v>
      </c>
    </row>
    <row r="12" spans="1:15" x14ac:dyDescent="0.25">
      <c r="A12" s="45">
        <v>200139</v>
      </c>
      <c r="B12" s="46" t="s">
        <v>17</v>
      </c>
      <c r="C12" s="47">
        <v>9680</v>
      </c>
      <c r="D12" s="47">
        <v>3700</v>
      </c>
      <c r="E12" s="47">
        <v>8180</v>
      </c>
      <c r="F12" s="47">
        <v>7300</v>
      </c>
      <c r="G12" s="47">
        <v>8860</v>
      </c>
      <c r="H12" s="47">
        <v>11420</v>
      </c>
      <c r="I12" s="47">
        <v>11860</v>
      </c>
      <c r="J12" s="60">
        <v>13600</v>
      </c>
      <c r="K12" s="48"/>
      <c r="L12" s="49"/>
      <c r="M12" s="49"/>
      <c r="N12" s="49"/>
      <c r="O12" s="50">
        <f t="shared" si="0"/>
        <v>74600</v>
      </c>
    </row>
    <row r="13" spans="1:15" x14ac:dyDescent="0.25">
      <c r="A13" s="45">
        <v>200201</v>
      </c>
      <c r="B13" s="46" t="s">
        <v>18</v>
      </c>
      <c r="C13" s="47">
        <v>48540</v>
      </c>
      <c r="D13" s="47">
        <v>57770</v>
      </c>
      <c r="E13" s="47">
        <v>40550</v>
      </c>
      <c r="F13" s="47">
        <v>40090</v>
      </c>
      <c r="G13" s="47">
        <v>75760</v>
      </c>
      <c r="H13" s="47">
        <v>82000</v>
      </c>
      <c r="I13" s="47">
        <f>12390+3630+4700+4850+4100+6220+3840+7540+5820</f>
        <v>53090</v>
      </c>
      <c r="J13" s="60">
        <v>48160</v>
      </c>
      <c r="K13" s="48">
        <v>51930</v>
      </c>
      <c r="L13" s="49">
        <v>67850</v>
      </c>
      <c r="M13" s="49">
        <v>51750</v>
      </c>
      <c r="N13" s="49">
        <v>56300</v>
      </c>
      <c r="O13" s="50">
        <f t="shared" si="0"/>
        <v>673790</v>
      </c>
    </row>
    <row r="14" spans="1:15" x14ac:dyDescent="0.25">
      <c r="A14" s="45">
        <v>200303</v>
      </c>
      <c r="B14" s="46" t="s">
        <v>19</v>
      </c>
      <c r="C14" s="47"/>
      <c r="D14" s="47"/>
      <c r="E14" s="47"/>
      <c r="F14" s="47"/>
      <c r="G14" s="47"/>
      <c r="H14" s="47"/>
      <c r="I14" s="47">
        <v>29740</v>
      </c>
      <c r="J14" s="60">
        <v>11300</v>
      </c>
      <c r="K14" s="48">
        <v>19990</v>
      </c>
      <c r="L14" s="49">
        <v>15850</v>
      </c>
      <c r="M14" s="49">
        <v>10750</v>
      </c>
      <c r="N14" s="49">
        <v>21020</v>
      </c>
      <c r="O14" s="50">
        <f t="shared" si="0"/>
        <v>108650</v>
      </c>
    </row>
    <row r="15" spans="1:15" x14ac:dyDescent="0.25">
      <c r="A15" s="45">
        <v>200307</v>
      </c>
      <c r="B15" s="46" t="s">
        <v>20</v>
      </c>
      <c r="C15" s="47">
        <v>6680</v>
      </c>
      <c r="D15" s="47">
        <v>3820</v>
      </c>
      <c r="E15" s="47">
        <v>6040</v>
      </c>
      <c r="F15" s="47">
        <v>7040</v>
      </c>
      <c r="G15" s="47">
        <v>15420</v>
      </c>
      <c r="H15" s="47">
        <v>20880</v>
      </c>
      <c r="I15" s="47">
        <v>6860</v>
      </c>
      <c r="J15" s="60">
        <v>13480</v>
      </c>
      <c r="K15" s="48">
        <v>22010</v>
      </c>
      <c r="L15" s="49">
        <v>15280</v>
      </c>
      <c r="M15" s="49">
        <v>11950</v>
      </c>
      <c r="N15" s="49">
        <v>10280</v>
      </c>
      <c r="O15" s="50">
        <f t="shared" si="0"/>
        <v>139740</v>
      </c>
    </row>
    <row r="16" spans="1:15" x14ac:dyDescent="0.25">
      <c r="A16" s="45">
        <v>160103</v>
      </c>
      <c r="B16" s="46" t="s">
        <v>21</v>
      </c>
      <c r="C16" s="47">
        <v>1680</v>
      </c>
      <c r="D16" s="47"/>
      <c r="E16" s="47"/>
      <c r="F16" s="47"/>
      <c r="G16" s="47">
        <v>37470</v>
      </c>
      <c r="H16" s="47">
        <v>0</v>
      </c>
      <c r="I16" s="47">
        <v>0</v>
      </c>
      <c r="J16" s="60">
        <v>2440</v>
      </c>
      <c r="K16" s="49"/>
      <c r="L16" s="49">
        <v>2460</v>
      </c>
      <c r="M16" s="49"/>
      <c r="N16" s="49">
        <v>2780</v>
      </c>
      <c r="O16" s="50">
        <f t="shared" si="0"/>
        <v>46830</v>
      </c>
    </row>
    <row r="17" spans="1:15" x14ac:dyDescent="0.25">
      <c r="A17" s="45">
        <v>200301</v>
      </c>
      <c r="B17" s="46" t="s">
        <v>22</v>
      </c>
      <c r="C17" s="47">
        <v>221420</v>
      </c>
      <c r="D17" s="47">
        <v>188260</v>
      </c>
      <c r="E17" s="47">
        <v>206360</v>
      </c>
      <c r="F17" s="47">
        <f>183800+9400</f>
        <v>193200</v>
      </c>
      <c r="G17" s="47">
        <v>254920</v>
      </c>
      <c r="H17" s="47">
        <v>287280</v>
      </c>
      <c r="I17" s="47">
        <v>276260</v>
      </c>
      <c r="J17" s="60">
        <v>345820</v>
      </c>
      <c r="K17" s="48">
        <v>224220</v>
      </c>
      <c r="L17" s="49">
        <v>201080</v>
      </c>
      <c r="M17" s="49">
        <v>197080</v>
      </c>
      <c r="N17" s="49">
        <v>175220</v>
      </c>
      <c r="O17" s="50">
        <f t="shared" si="0"/>
        <v>2771120</v>
      </c>
    </row>
    <row r="18" spans="1:15" ht="39.75" customHeight="1" x14ac:dyDescent="0.25">
      <c r="A18" s="45">
        <v>200135</v>
      </c>
      <c r="B18" s="46" t="s">
        <v>23</v>
      </c>
      <c r="C18" s="47">
        <f>1900</f>
        <v>1900</v>
      </c>
      <c r="D18" s="47">
        <v>1860</v>
      </c>
      <c r="E18" s="47">
        <f>880</f>
        <v>880</v>
      </c>
      <c r="F18" s="47">
        <f>1920+1200</f>
        <v>3120</v>
      </c>
      <c r="G18" s="47">
        <f>1940+1380</f>
        <v>3320</v>
      </c>
      <c r="H18" s="47">
        <f>1300</f>
        <v>1300</v>
      </c>
      <c r="I18" s="47">
        <f>1760+1520</f>
        <v>3280</v>
      </c>
      <c r="J18" s="60">
        <v>3780</v>
      </c>
      <c r="K18" s="62">
        <v>3500</v>
      </c>
      <c r="L18" s="49">
        <v>3800</v>
      </c>
      <c r="M18" s="49">
        <v>3740</v>
      </c>
      <c r="N18" s="49">
        <v>1880</v>
      </c>
      <c r="O18" s="50">
        <f t="shared" si="0"/>
        <v>32360</v>
      </c>
    </row>
    <row r="19" spans="1:15" ht="37.5" customHeight="1" x14ac:dyDescent="0.25">
      <c r="A19" s="45">
        <v>200136</v>
      </c>
      <c r="B19" s="46" t="s">
        <v>24</v>
      </c>
      <c r="C19" s="47">
        <f>2160+730+3800</f>
        <v>6690</v>
      </c>
      <c r="D19" s="47">
        <v>780</v>
      </c>
      <c r="E19" s="47">
        <f>2020+820+500</f>
        <v>3340</v>
      </c>
      <c r="F19" s="47">
        <f>1000+3740+800</f>
        <v>5540</v>
      </c>
      <c r="G19" s="47">
        <f>500+2680+780</f>
        <v>3960</v>
      </c>
      <c r="H19" s="47">
        <f>1200+1300</f>
        <v>2500</v>
      </c>
      <c r="I19" s="47">
        <f>3040+1300</f>
        <v>4340</v>
      </c>
      <c r="J19" s="60">
        <v>7460</v>
      </c>
      <c r="K19" s="62">
        <v>5040</v>
      </c>
      <c r="L19" s="49">
        <v>4980</v>
      </c>
      <c r="M19" s="49">
        <v>2400</v>
      </c>
      <c r="N19" s="49">
        <v>4060</v>
      </c>
      <c r="O19" s="50">
        <f t="shared" si="0"/>
        <v>51090</v>
      </c>
    </row>
    <row r="20" spans="1:15" ht="28.5" customHeight="1" x14ac:dyDescent="0.25">
      <c r="A20" s="45">
        <v>200123</v>
      </c>
      <c r="B20" s="46" t="s">
        <v>25</v>
      </c>
      <c r="C20" s="47">
        <f>2240+900+1880</f>
        <v>5020</v>
      </c>
      <c r="D20" s="47">
        <v>1200</v>
      </c>
      <c r="E20" s="47">
        <v>1400</v>
      </c>
      <c r="F20" s="47">
        <f>1640</f>
        <v>1640</v>
      </c>
      <c r="G20" s="47">
        <f>2340+1920</f>
        <v>4260</v>
      </c>
      <c r="H20" s="47">
        <f>1580</f>
        <v>1580</v>
      </c>
      <c r="I20" s="47">
        <f>2320+2000</f>
        <v>4320</v>
      </c>
      <c r="J20" s="60">
        <v>7200</v>
      </c>
      <c r="K20" s="49">
        <v>3280</v>
      </c>
      <c r="L20" s="49">
        <v>3240</v>
      </c>
      <c r="M20" s="49">
        <v>3300</v>
      </c>
      <c r="N20" s="49">
        <v>1160</v>
      </c>
      <c r="O20" s="50">
        <f t="shared" si="0"/>
        <v>37600</v>
      </c>
    </row>
    <row r="21" spans="1:15" x14ac:dyDescent="0.25">
      <c r="A21" s="51"/>
      <c r="B21" s="52"/>
      <c r="C21" s="53"/>
      <c r="D21" s="53"/>
      <c r="E21" s="53"/>
      <c r="F21" s="53"/>
      <c r="G21" s="53"/>
      <c r="H21" s="53"/>
      <c r="I21" s="53"/>
      <c r="J21" s="54"/>
      <c r="K21" s="54"/>
      <c r="L21" s="54"/>
      <c r="M21" s="54"/>
      <c r="N21" s="54"/>
      <c r="O21" s="55"/>
    </row>
    <row r="22" spans="1:15" x14ac:dyDescent="0.25">
      <c r="A22" s="56" t="s">
        <v>5</v>
      </c>
      <c r="B22" s="57"/>
      <c r="C22" s="58">
        <f t="shared" ref="C22:I22" si="1">SUM(C2:C20)</f>
        <v>671510</v>
      </c>
      <c r="D22" s="58">
        <f t="shared" si="1"/>
        <v>571090</v>
      </c>
      <c r="E22" s="58">
        <f>SUM(E2:E20)</f>
        <v>657770</v>
      </c>
      <c r="F22" s="58">
        <f t="shared" si="1"/>
        <v>643790</v>
      </c>
      <c r="G22" s="58">
        <f t="shared" si="1"/>
        <v>808050</v>
      </c>
      <c r="H22" s="58">
        <f t="shared" si="1"/>
        <v>829460</v>
      </c>
      <c r="I22" s="58">
        <f t="shared" si="1"/>
        <v>849660</v>
      </c>
      <c r="J22" s="58">
        <f>SUM(J2:J20)</f>
        <v>997990</v>
      </c>
      <c r="K22" s="58">
        <f>SUM(K2:K20)</f>
        <v>737500</v>
      </c>
      <c r="L22" s="58">
        <f>SUM(L2:L20)</f>
        <v>688040</v>
      </c>
      <c r="M22" s="58">
        <f>SUM(M2:M20)</f>
        <v>619620</v>
      </c>
      <c r="N22" s="58">
        <f>SUM(N2:N20)</f>
        <v>606590</v>
      </c>
      <c r="O22" s="58">
        <f>SUM(C22:N22)</f>
        <v>8681070</v>
      </c>
    </row>
    <row r="23" spans="1:15" x14ac:dyDescent="0.25">
      <c r="A23" s="56" t="s">
        <v>1</v>
      </c>
      <c r="B23" s="57"/>
      <c r="C23" s="58">
        <f t="shared" ref="C23:I23" si="2">SUM(C2:C20)-C17</f>
        <v>450090</v>
      </c>
      <c r="D23" s="58">
        <f t="shared" si="2"/>
        <v>382830</v>
      </c>
      <c r="E23" s="58">
        <f t="shared" si="2"/>
        <v>451410</v>
      </c>
      <c r="F23" s="58">
        <f t="shared" si="2"/>
        <v>450590</v>
      </c>
      <c r="G23" s="58">
        <f t="shared" si="2"/>
        <v>553130</v>
      </c>
      <c r="H23" s="58">
        <f t="shared" si="2"/>
        <v>542180</v>
      </c>
      <c r="I23" s="58">
        <f t="shared" si="2"/>
        <v>573400</v>
      </c>
      <c r="J23" s="58">
        <f>SUM(J2:J20)-J17</f>
        <v>652170</v>
      </c>
      <c r="K23" s="58">
        <f>SUM(K2:K20)-K17</f>
        <v>513280</v>
      </c>
      <c r="L23" s="58">
        <f>SUM(L2:L20)-L17</f>
        <v>486960</v>
      </c>
      <c r="M23" s="58">
        <f>SUM(M2:M20)-M17</f>
        <v>422540</v>
      </c>
      <c r="N23" s="58">
        <f>SUM(N2:N20)-N17</f>
        <v>431370</v>
      </c>
      <c r="O23" s="58">
        <f t="shared" ref="O23:O24" si="3">SUM(C23:N23)</f>
        <v>5909950</v>
      </c>
    </row>
    <row r="24" spans="1:15" x14ac:dyDescent="0.25">
      <c r="A24" s="56" t="s">
        <v>2</v>
      </c>
      <c r="B24" s="57"/>
      <c r="C24" s="58">
        <f t="shared" ref="C24:I24" si="4">C17</f>
        <v>221420</v>
      </c>
      <c r="D24" s="58">
        <f t="shared" si="4"/>
        <v>188260</v>
      </c>
      <c r="E24" s="58">
        <f t="shared" si="4"/>
        <v>206360</v>
      </c>
      <c r="F24" s="58">
        <f t="shared" si="4"/>
        <v>193200</v>
      </c>
      <c r="G24" s="58">
        <f t="shared" si="4"/>
        <v>254920</v>
      </c>
      <c r="H24" s="58">
        <f t="shared" si="4"/>
        <v>287280</v>
      </c>
      <c r="I24" s="58">
        <f t="shared" si="4"/>
        <v>276260</v>
      </c>
      <c r="J24" s="58">
        <f t="shared" ref="J24:N24" si="5">J17</f>
        <v>345820</v>
      </c>
      <c r="K24" s="58">
        <f t="shared" si="5"/>
        <v>224220</v>
      </c>
      <c r="L24" s="58">
        <f t="shared" si="5"/>
        <v>201080</v>
      </c>
      <c r="M24" s="58">
        <f t="shared" si="5"/>
        <v>197080</v>
      </c>
      <c r="N24" s="58">
        <f t="shared" si="5"/>
        <v>175220</v>
      </c>
      <c r="O24" s="58">
        <f t="shared" si="3"/>
        <v>2771120</v>
      </c>
    </row>
    <row r="25" spans="1:15" x14ac:dyDescent="0.25">
      <c r="A25" s="56" t="s">
        <v>3</v>
      </c>
      <c r="B25" s="57"/>
      <c r="C25" s="59">
        <f t="shared" ref="C25:I25" si="6">C23/C22</f>
        <v>0.67026552099000758</v>
      </c>
      <c r="D25" s="59">
        <f t="shared" si="6"/>
        <v>0.67034968218669566</v>
      </c>
      <c r="E25" s="59">
        <f t="shared" si="6"/>
        <v>0.68627331742098296</v>
      </c>
      <c r="F25" s="59">
        <f t="shared" si="6"/>
        <v>0.69990214200282697</v>
      </c>
      <c r="G25" s="59">
        <f t="shared" si="6"/>
        <v>0.68452447249551385</v>
      </c>
      <c r="H25" s="59">
        <f t="shared" si="6"/>
        <v>0.65365418465025438</v>
      </c>
      <c r="I25" s="59">
        <f t="shared" si="6"/>
        <v>0.67485817856554386</v>
      </c>
      <c r="J25" s="59">
        <f t="shared" ref="J25:O25" si="7">J23/J22</f>
        <v>0.65348350183869575</v>
      </c>
      <c r="K25" s="59">
        <f t="shared" si="7"/>
        <v>0.69597288135593216</v>
      </c>
      <c r="L25" s="59">
        <f t="shared" si="7"/>
        <v>0.70774954944479973</v>
      </c>
      <c r="M25" s="59">
        <f t="shared" si="7"/>
        <v>0.68193408863496985</v>
      </c>
      <c r="N25" s="59">
        <f t="shared" si="7"/>
        <v>0.71113931980415113</v>
      </c>
      <c r="O25" s="59">
        <f t="shared" si="7"/>
        <v>0.68078589390478361</v>
      </c>
    </row>
    <row r="31" spans="1:15" x14ac:dyDescent="0.25">
      <c r="K31" s="10"/>
    </row>
  </sheetData>
  <mergeCells count="4">
    <mergeCell ref="A22:B22"/>
    <mergeCell ref="A23:B23"/>
    <mergeCell ref="A24:B24"/>
    <mergeCell ref="A25:B25"/>
  </mergeCells>
  <phoneticPr fontId="3" type="noConversion"/>
  <pageMargins left="0.7" right="0.7" top="0.75" bottom="0.75" header="0.3" footer="0.3"/>
  <pageSetup paperSize="9" scale="67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0053A-4C09-432E-B923-28A02D820035}">
  <dimension ref="A1"/>
  <sheetViews>
    <sheetView zoomScale="40" zoomScaleNormal="40" workbookViewId="0">
      <selection activeCell="AN63" sqref="AN6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D42C7-4A5F-438F-B1B7-C9BAF57AB824}">
  <dimension ref="A1"/>
  <sheetViews>
    <sheetView zoomScale="40" zoomScaleNormal="40" workbookViewId="0">
      <selection activeCell="AQ71" sqref="AQ7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9D813-BC50-4299-8A95-6B86FFBC626E}">
  <dimension ref="A1"/>
  <sheetViews>
    <sheetView zoomScale="40" zoomScaleNormal="40" workbookViewId="0">
      <selection activeCell="AN65" sqref="AN6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A5C69-B5D2-4FA9-BBB4-C199593BF49A}">
  <dimension ref="A1"/>
  <sheetViews>
    <sheetView zoomScale="40" zoomScaleNormal="40" workbookViewId="0">
      <selection activeCell="AT61" sqref="AT6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0D792-AE48-490D-B370-8831D34F2441}">
  <dimension ref="A1"/>
  <sheetViews>
    <sheetView zoomScale="40" zoomScaleNormal="40" workbookViewId="0">
      <selection activeCell="AP68" sqref="AP6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48386-661D-46EE-9489-36505B521002}">
  <dimension ref="A1"/>
  <sheetViews>
    <sheetView topLeftCell="P1" zoomScale="55" zoomScaleNormal="55" workbookViewId="0">
      <selection activeCell="AM47" sqref="AM4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CAA46-BE8B-4F97-954C-7AC859B5F964}">
  <dimension ref="A1:AC30"/>
  <sheetViews>
    <sheetView zoomScale="55" zoomScaleNormal="55" workbookViewId="0">
      <selection activeCell="S30" sqref="S30"/>
    </sheetView>
  </sheetViews>
  <sheetFormatPr defaultRowHeight="15" x14ac:dyDescent="0.25"/>
  <cols>
    <col min="1" max="2" width="15.7109375" customWidth="1"/>
    <col min="3" max="5" width="14.140625" customWidth="1"/>
    <col min="6" max="27" width="14.7109375" customWidth="1"/>
    <col min="28" max="28" width="22" customWidth="1"/>
    <col min="29" max="29" width="14.7109375" customWidth="1"/>
  </cols>
  <sheetData>
    <row r="1" spans="1:29" x14ac:dyDescent="0.25">
      <c r="A1" s="1" t="s">
        <v>0</v>
      </c>
      <c r="B1" s="1" t="s">
        <v>6</v>
      </c>
      <c r="C1" s="15">
        <v>44927</v>
      </c>
      <c r="D1" s="15"/>
      <c r="E1" s="15"/>
      <c r="F1" s="15">
        <v>44958</v>
      </c>
      <c r="G1" s="15"/>
      <c r="H1" s="15">
        <v>44986</v>
      </c>
      <c r="I1" s="15"/>
      <c r="J1" s="15">
        <v>45017</v>
      </c>
      <c r="K1" s="15"/>
      <c r="L1" s="15">
        <v>45047</v>
      </c>
      <c r="M1" s="15"/>
      <c r="N1" s="15">
        <v>45078</v>
      </c>
      <c r="O1" s="15"/>
      <c r="P1" s="15">
        <v>45108</v>
      </c>
      <c r="Q1" s="15"/>
      <c r="R1" s="15">
        <v>45139</v>
      </c>
      <c r="S1" s="15"/>
      <c r="T1" s="15">
        <v>45170</v>
      </c>
      <c r="U1" s="15"/>
      <c r="V1" s="15">
        <v>45200</v>
      </c>
      <c r="W1" s="15"/>
      <c r="X1" s="15">
        <v>45231</v>
      </c>
      <c r="Y1" s="15"/>
      <c r="Z1" s="15">
        <v>45261</v>
      </c>
      <c r="AA1" s="31"/>
      <c r="AB1" s="8" t="s">
        <v>31</v>
      </c>
      <c r="AC1" s="31"/>
    </row>
    <row r="2" spans="1:29" ht="30" x14ac:dyDescent="0.25">
      <c r="A2" s="5">
        <v>150101</v>
      </c>
      <c r="B2" s="16" t="s">
        <v>7</v>
      </c>
      <c r="C2" s="25">
        <v>34500</v>
      </c>
      <c r="D2" s="40" t="s">
        <v>40</v>
      </c>
      <c r="E2" s="32">
        <f>SUM(C2:C3)</f>
        <v>65180</v>
      </c>
      <c r="F2" s="7">
        <v>31480</v>
      </c>
      <c r="G2" s="32">
        <f>SUM(F2:F3)</f>
        <v>55340</v>
      </c>
      <c r="H2" s="7">
        <v>37780</v>
      </c>
      <c r="I2" s="32">
        <f>SUM(H2:H3)</f>
        <v>68400</v>
      </c>
      <c r="J2" s="7">
        <v>49540</v>
      </c>
      <c r="K2" s="32">
        <f>SUM(J2:J3)</f>
        <v>84920</v>
      </c>
      <c r="L2" s="7">
        <v>35140</v>
      </c>
      <c r="M2" s="32">
        <f>SUM(L2:L3)</f>
        <v>69500</v>
      </c>
      <c r="N2" s="7">
        <v>16720</v>
      </c>
      <c r="O2" s="32">
        <f>SUM(N2:N3)</f>
        <v>85280</v>
      </c>
      <c r="P2" s="7">
        <v>39980</v>
      </c>
      <c r="Q2" s="32">
        <f>SUM(P2:P3)</f>
        <v>94700</v>
      </c>
      <c r="R2" s="6">
        <v>36720</v>
      </c>
      <c r="S2" s="32">
        <f>SUM(R2:R3)</f>
        <v>84880</v>
      </c>
      <c r="T2" s="12">
        <v>38080</v>
      </c>
      <c r="U2" s="32">
        <f>SUM(T2:T3)</f>
        <v>83780</v>
      </c>
      <c r="V2" s="3">
        <v>42420</v>
      </c>
      <c r="W2" s="32">
        <f>SUM(V2:V3)</f>
        <v>85940</v>
      </c>
      <c r="X2" s="3">
        <v>39760</v>
      </c>
      <c r="Y2" s="32">
        <f>SUM(X2:X3)</f>
        <v>73260</v>
      </c>
      <c r="Z2" s="3">
        <v>42220</v>
      </c>
      <c r="AA2" s="32">
        <f>SUM(Z2:Z3)</f>
        <v>82240</v>
      </c>
      <c r="AB2" s="9">
        <f>C2+F2+H2+J2+L2+N2+P2+R2+T2+V2+X2+Z2</f>
        <v>444340</v>
      </c>
      <c r="AC2" s="32">
        <f>SUM(AB2:AB3)</f>
        <v>933420</v>
      </c>
    </row>
    <row r="3" spans="1:29" x14ac:dyDescent="0.25">
      <c r="A3" s="5">
        <v>200101</v>
      </c>
      <c r="B3" s="16" t="s">
        <v>11</v>
      </c>
      <c r="C3" s="25">
        <v>30680</v>
      </c>
      <c r="D3" s="41"/>
      <c r="E3" s="32"/>
      <c r="F3" s="7">
        <v>23860</v>
      </c>
      <c r="G3" s="32"/>
      <c r="H3" s="7">
        <v>30620</v>
      </c>
      <c r="I3" s="32"/>
      <c r="J3" s="7">
        <v>35380</v>
      </c>
      <c r="K3" s="32"/>
      <c r="L3" s="7">
        <v>34360</v>
      </c>
      <c r="M3" s="32"/>
      <c r="N3" s="7">
        <v>68560</v>
      </c>
      <c r="O3" s="32"/>
      <c r="P3" s="7">
        <v>54720</v>
      </c>
      <c r="Q3" s="32"/>
      <c r="R3" s="6">
        <v>48160</v>
      </c>
      <c r="S3" s="32"/>
      <c r="T3" s="12">
        <v>45700</v>
      </c>
      <c r="U3" s="32"/>
      <c r="V3" s="3">
        <v>43520</v>
      </c>
      <c r="W3" s="32"/>
      <c r="X3" s="3">
        <v>33500</v>
      </c>
      <c r="Y3" s="32"/>
      <c r="Z3" s="3">
        <v>40020</v>
      </c>
      <c r="AA3" s="32"/>
      <c r="AB3" s="9">
        <f t="shared" ref="AB3:AB20" si="0">C3+F3+H3+J3+L3+N3+P3+R3+T3+V3+X3+Z3</f>
        <v>489080</v>
      </c>
      <c r="AC3" s="32"/>
    </row>
    <row r="4" spans="1:29" ht="30" x14ac:dyDescent="0.25">
      <c r="A4" s="5">
        <v>150102</v>
      </c>
      <c r="B4" s="21" t="s">
        <v>8</v>
      </c>
      <c r="C4" s="13">
        <v>8500</v>
      </c>
      <c r="D4" s="42" t="s">
        <v>41</v>
      </c>
      <c r="E4" s="33">
        <f>SUM(C4:C6)</f>
        <v>63420</v>
      </c>
      <c r="F4" s="7">
        <v>1520</v>
      </c>
      <c r="G4" s="33">
        <f>SUM(F4:F6)</f>
        <v>48500</v>
      </c>
      <c r="H4" s="7"/>
      <c r="I4" s="33">
        <f>SUM(H4:H6)</f>
        <v>57690</v>
      </c>
      <c r="J4" s="7"/>
      <c r="K4" s="33">
        <f>SUM(J4:J6)</f>
        <v>60470</v>
      </c>
      <c r="L4" s="7"/>
      <c r="M4" s="33">
        <f>SUM(L4:L6)</f>
        <v>69050</v>
      </c>
      <c r="N4" s="7"/>
      <c r="O4" s="33">
        <f>SUM(N4:N6)</f>
        <v>70160</v>
      </c>
      <c r="P4" s="7"/>
      <c r="Q4" s="33">
        <f>SUM(P4:P6)</f>
        <v>83440</v>
      </c>
      <c r="R4" s="6"/>
      <c r="S4" s="33">
        <f>SUM(R4:R6)</f>
        <v>97550</v>
      </c>
      <c r="T4" s="12"/>
      <c r="U4" s="33">
        <f>SUM(T4:T6)</f>
        <v>59490</v>
      </c>
      <c r="V4" s="3"/>
      <c r="W4" s="33">
        <f>SUM(V4:V6)</f>
        <v>61400</v>
      </c>
      <c r="X4" s="3"/>
      <c r="Y4" s="33">
        <f>SUM(X4:X6)</f>
        <v>51010</v>
      </c>
      <c r="Z4" s="3"/>
      <c r="AA4" s="33">
        <f>SUM(Z4:Z6)</f>
        <v>44490</v>
      </c>
      <c r="AB4" s="9">
        <f t="shared" si="0"/>
        <v>10020</v>
      </c>
      <c r="AC4" s="33">
        <f>SUM(AB4:AB6)</f>
        <v>766670</v>
      </c>
    </row>
    <row r="5" spans="1:29" x14ac:dyDescent="0.25">
      <c r="A5" s="5">
        <v>150106</v>
      </c>
      <c r="B5" s="21" t="s">
        <v>9</v>
      </c>
      <c r="C5" s="25">
        <v>45240</v>
      </c>
      <c r="D5" s="42"/>
      <c r="E5" s="33"/>
      <c r="F5" s="7">
        <v>43280</v>
      </c>
      <c r="G5" s="33"/>
      <c r="H5" s="7">
        <v>49510</v>
      </c>
      <c r="I5" s="33"/>
      <c r="J5" s="7">
        <v>53170</v>
      </c>
      <c r="K5" s="33"/>
      <c r="L5" s="7">
        <v>60190</v>
      </c>
      <c r="M5" s="33"/>
      <c r="N5" s="7">
        <v>58740</v>
      </c>
      <c r="O5" s="33"/>
      <c r="P5" s="7">
        <v>71580</v>
      </c>
      <c r="Q5" s="33"/>
      <c r="R5" s="6">
        <v>83950</v>
      </c>
      <c r="S5" s="33"/>
      <c r="T5" s="12">
        <v>59490</v>
      </c>
      <c r="U5" s="33"/>
      <c r="V5" s="3">
        <v>61400</v>
      </c>
      <c r="W5" s="33"/>
      <c r="X5" s="3">
        <v>51010</v>
      </c>
      <c r="Y5" s="33"/>
      <c r="Z5" s="3">
        <v>44490</v>
      </c>
      <c r="AA5" s="33"/>
      <c r="AB5" s="9">
        <f t="shared" si="0"/>
        <v>682050</v>
      </c>
      <c r="AC5" s="33"/>
    </row>
    <row r="6" spans="1:29" x14ac:dyDescent="0.25">
      <c r="A6" s="5">
        <v>200139</v>
      </c>
      <c r="B6" s="21" t="s">
        <v>17</v>
      </c>
      <c r="C6" s="25">
        <v>9680</v>
      </c>
      <c r="D6" s="42"/>
      <c r="E6" s="33"/>
      <c r="F6" s="7">
        <v>3700</v>
      </c>
      <c r="G6" s="33"/>
      <c r="H6" s="7">
        <v>8180</v>
      </c>
      <c r="I6" s="33"/>
      <c r="J6" s="7">
        <v>7300</v>
      </c>
      <c r="K6" s="33"/>
      <c r="L6" s="7">
        <v>8860</v>
      </c>
      <c r="M6" s="33"/>
      <c r="N6" s="7">
        <v>11420</v>
      </c>
      <c r="O6" s="33"/>
      <c r="P6" s="7">
        <v>11860</v>
      </c>
      <c r="Q6" s="33"/>
      <c r="R6" s="6">
        <v>13600</v>
      </c>
      <c r="S6" s="33"/>
      <c r="T6" s="12"/>
      <c r="U6" s="33"/>
      <c r="V6" s="3"/>
      <c r="W6" s="33"/>
      <c r="X6" s="3"/>
      <c r="Y6" s="33"/>
      <c r="Z6" s="3"/>
      <c r="AA6" s="33"/>
      <c r="AB6" s="9">
        <f t="shared" si="0"/>
        <v>74600</v>
      </c>
      <c r="AC6" s="33"/>
    </row>
    <row r="7" spans="1:29" ht="30" x14ac:dyDescent="0.25">
      <c r="A7" s="5">
        <v>150107</v>
      </c>
      <c r="B7" s="19" t="s">
        <v>10</v>
      </c>
      <c r="C7" s="25">
        <v>46480</v>
      </c>
      <c r="D7" s="26" t="s">
        <v>39</v>
      </c>
      <c r="E7" s="7">
        <f>SUM(C7)</f>
        <v>46480</v>
      </c>
      <c r="F7" s="7">
        <v>38340</v>
      </c>
      <c r="G7" s="7">
        <f>SUM(F7)</f>
        <v>38340</v>
      </c>
      <c r="H7" s="7">
        <v>56550</v>
      </c>
      <c r="I7" s="7">
        <f>SUM(H7)</f>
        <v>56550</v>
      </c>
      <c r="J7" s="7">
        <v>49100</v>
      </c>
      <c r="K7" s="7">
        <f>SUM(J7)</f>
        <v>49100</v>
      </c>
      <c r="L7" s="7">
        <v>48190</v>
      </c>
      <c r="M7" s="7">
        <f>SUM(L7)</f>
        <v>48190</v>
      </c>
      <c r="N7" s="7">
        <v>56490</v>
      </c>
      <c r="O7" s="7">
        <f>SUM(N7)</f>
        <v>56490</v>
      </c>
      <c r="P7" s="7">
        <v>77430</v>
      </c>
      <c r="Q7" s="7">
        <f>SUM(P7)</f>
        <v>77430</v>
      </c>
      <c r="R7" s="6">
        <v>112800</v>
      </c>
      <c r="S7" s="7">
        <f>SUM(R7)</f>
        <v>112800</v>
      </c>
      <c r="T7" s="12">
        <v>75870</v>
      </c>
      <c r="U7" s="7">
        <f>SUM(T7)</f>
        <v>75870</v>
      </c>
      <c r="V7" s="3">
        <v>50580</v>
      </c>
      <c r="W7" s="7">
        <f>SUM(V7)</f>
        <v>50580</v>
      </c>
      <c r="X7" s="3">
        <v>50450</v>
      </c>
      <c r="Y7" s="7">
        <f>SUM(X7)</f>
        <v>50450</v>
      </c>
      <c r="Z7" s="3">
        <v>48680</v>
      </c>
      <c r="AA7" s="7">
        <f>SUM(Z7)</f>
        <v>48680</v>
      </c>
      <c r="AB7" s="9">
        <f t="shared" si="0"/>
        <v>710960</v>
      </c>
      <c r="AC7" s="7">
        <f>SUM(AB7)</f>
        <v>710960</v>
      </c>
    </row>
    <row r="8" spans="1:29" ht="30" x14ac:dyDescent="0.25">
      <c r="A8" s="5">
        <v>200108</v>
      </c>
      <c r="B8" s="24" t="s">
        <v>12</v>
      </c>
      <c r="C8" s="25">
        <v>186460</v>
      </c>
      <c r="D8" s="27" t="s">
        <v>42</v>
      </c>
      <c r="E8" s="7">
        <f t="shared" ref="E8:E9" si="1">SUM(C8)</f>
        <v>186460</v>
      </c>
      <c r="F8" s="7">
        <v>161760</v>
      </c>
      <c r="G8" s="7">
        <f>SUM(F8)</f>
        <v>161760</v>
      </c>
      <c r="H8" s="7">
        <v>194340</v>
      </c>
      <c r="I8" s="7">
        <f>SUM(H8)</f>
        <v>194340</v>
      </c>
      <c r="J8" s="7">
        <v>180020</v>
      </c>
      <c r="K8" s="7">
        <f>SUM(J8)</f>
        <v>180020</v>
      </c>
      <c r="L8" s="7">
        <v>187740</v>
      </c>
      <c r="M8" s="7">
        <f>SUM(L8)</f>
        <v>187740</v>
      </c>
      <c r="N8" s="7">
        <v>179520</v>
      </c>
      <c r="O8" s="7">
        <f>SUM(N8)</f>
        <v>179520</v>
      </c>
      <c r="P8" s="7">
        <v>182660</v>
      </c>
      <c r="Q8" s="7">
        <f>SUM(P8)</f>
        <v>182660</v>
      </c>
      <c r="R8" s="6">
        <v>223300</v>
      </c>
      <c r="S8" s="7">
        <f>SUM(R8)</f>
        <v>223300</v>
      </c>
      <c r="T8" s="12">
        <v>162800</v>
      </c>
      <c r="U8" s="7">
        <f>SUM(T8)</f>
        <v>162800</v>
      </c>
      <c r="V8" s="3">
        <v>149000</v>
      </c>
      <c r="W8" s="7">
        <f>SUM(V8)</f>
        <v>149000</v>
      </c>
      <c r="X8" s="3">
        <v>125780</v>
      </c>
      <c r="Y8" s="7">
        <f>SUM(X8)</f>
        <v>125780</v>
      </c>
      <c r="Z8" s="3">
        <v>138060</v>
      </c>
      <c r="AA8" s="7">
        <f>SUM(Z8)</f>
        <v>138060</v>
      </c>
      <c r="AB8" s="9">
        <f t="shared" si="0"/>
        <v>2071440</v>
      </c>
      <c r="AC8" s="7">
        <f>SUM(AB8)</f>
        <v>2071440</v>
      </c>
    </row>
    <row r="9" spans="1:29" ht="30" x14ac:dyDescent="0.25">
      <c r="A9" s="5">
        <v>200201</v>
      </c>
      <c r="B9" s="18" t="s">
        <v>18</v>
      </c>
      <c r="C9" s="25">
        <v>48540</v>
      </c>
      <c r="D9" s="28" t="s">
        <v>43</v>
      </c>
      <c r="E9" s="7">
        <f t="shared" si="1"/>
        <v>48540</v>
      </c>
      <c r="F9" s="7">
        <v>57770</v>
      </c>
      <c r="G9" s="7">
        <f>SUM(F9)</f>
        <v>57770</v>
      </c>
      <c r="H9" s="7">
        <v>40550</v>
      </c>
      <c r="I9" s="7">
        <f>SUM(H9)</f>
        <v>40550</v>
      </c>
      <c r="J9" s="7">
        <v>40090</v>
      </c>
      <c r="K9" s="7">
        <f>SUM(J9)</f>
        <v>40090</v>
      </c>
      <c r="L9" s="7">
        <v>75760</v>
      </c>
      <c r="M9" s="7">
        <f>SUM(L9)</f>
        <v>75760</v>
      </c>
      <c r="N9" s="7">
        <v>82000</v>
      </c>
      <c r="O9" s="7">
        <f>SUM(N9)</f>
        <v>82000</v>
      </c>
      <c r="P9" s="7">
        <f>12390+3630+4700+4850+4100+6220+3840+7540+5820</f>
        <v>53090</v>
      </c>
      <c r="Q9" s="7">
        <f>SUM(P9)</f>
        <v>53090</v>
      </c>
      <c r="R9" s="6">
        <v>48160</v>
      </c>
      <c r="S9" s="7">
        <f>SUM(R9)</f>
        <v>48160</v>
      </c>
      <c r="T9" s="12">
        <v>51930</v>
      </c>
      <c r="U9" s="7">
        <f>SUM(T9)</f>
        <v>51930</v>
      </c>
      <c r="V9" s="3">
        <v>67850</v>
      </c>
      <c r="W9" s="7">
        <f>SUM(V9)</f>
        <v>67850</v>
      </c>
      <c r="X9" s="3">
        <v>51750</v>
      </c>
      <c r="Y9" s="7">
        <f>SUM(X9)</f>
        <v>51750</v>
      </c>
      <c r="Z9" s="3">
        <v>56300</v>
      </c>
      <c r="AA9" s="7">
        <f>SUM(Z9)</f>
        <v>56300</v>
      </c>
      <c r="AB9" s="9">
        <f t="shared" si="0"/>
        <v>673790</v>
      </c>
      <c r="AC9" s="7">
        <f>SUM(AB9)</f>
        <v>673790</v>
      </c>
    </row>
    <row r="10" spans="1:29" x14ac:dyDescent="0.25">
      <c r="A10" s="5">
        <v>200110</v>
      </c>
      <c r="B10" s="23" t="s">
        <v>13</v>
      </c>
      <c r="C10" s="25">
        <v>3640</v>
      </c>
      <c r="D10" s="34" t="s">
        <v>44</v>
      </c>
      <c r="E10" s="32">
        <f>SUM(C10:C15)</f>
        <v>26400</v>
      </c>
      <c r="F10" s="7">
        <v>4300</v>
      </c>
      <c r="G10" s="32">
        <f>SUM(F10:F15)</f>
        <v>17280</v>
      </c>
      <c r="H10" s="7">
        <v>3980</v>
      </c>
      <c r="I10" s="32">
        <f>SUM(H10:H15)</f>
        <v>28260</v>
      </c>
      <c r="J10" s="7">
        <v>4470</v>
      </c>
      <c r="K10" s="32">
        <f>SUM(J10:J15)</f>
        <v>25690</v>
      </c>
      <c r="L10" s="7">
        <v>7800</v>
      </c>
      <c r="M10" s="32">
        <f>SUM(L10:L15)</f>
        <v>91350</v>
      </c>
      <c r="N10" s="7">
        <v>7710</v>
      </c>
      <c r="O10" s="32">
        <f>SUM(N10:N15)</f>
        <v>63350</v>
      </c>
      <c r="P10" s="7">
        <v>6560</v>
      </c>
      <c r="Q10" s="32">
        <f>SUM(P10:P15)</f>
        <v>40400</v>
      </c>
      <c r="R10" s="6">
        <v>6620</v>
      </c>
      <c r="S10" s="32">
        <f>SUM(R10:R15)</f>
        <v>55740</v>
      </c>
      <c r="T10" s="12">
        <v>5540</v>
      </c>
      <c r="U10" s="32">
        <f>SUM(T10:T15)</f>
        <v>47600</v>
      </c>
      <c r="V10" s="3">
        <v>4990</v>
      </c>
      <c r="W10" s="32">
        <f>SUM(V10:V15)</f>
        <v>44320</v>
      </c>
      <c r="X10" s="3">
        <v>9060</v>
      </c>
      <c r="Y10" s="32">
        <f>SUM(X10:X15)</f>
        <v>50100</v>
      </c>
      <c r="Z10" s="3">
        <v>4520</v>
      </c>
      <c r="AA10" s="32">
        <f>SUM(Z10:Z15)</f>
        <v>33480</v>
      </c>
      <c r="AB10" s="9">
        <f t="shared" si="0"/>
        <v>69190</v>
      </c>
      <c r="AC10" s="32">
        <f>SUM(AB10:AB15)</f>
        <v>523970</v>
      </c>
    </row>
    <row r="11" spans="1:29" ht="30" x14ac:dyDescent="0.25">
      <c r="A11" s="5">
        <v>200125</v>
      </c>
      <c r="B11" s="23" t="s">
        <v>14</v>
      </c>
      <c r="C11" s="25"/>
      <c r="D11" s="35"/>
      <c r="E11" s="32"/>
      <c r="F11" s="7"/>
      <c r="G11" s="32"/>
      <c r="H11" s="7"/>
      <c r="I11" s="32"/>
      <c r="J11" s="7">
        <v>180</v>
      </c>
      <c r="K11" s="32"/>
      <c r="L11" s="7">
        <v>250</v>
      </c>
      <c r="M11" s="32"/>
      <c r="N11" s="7"/>
      <c r="O11" s="32"/>
      <c r="P11" s="7">
        <v>300</v>
      </c>
      <c r="Q11" s="32"/>
      <c r="R11" s="6">
        <v>100</v>
      </c>
      <c r="S11" s="32"/>
      <c r="T11" s="3">
        <v>220</v>
      </c>
      <c r="U11" s="32"/>
      <c r="V11" s="3">
        <v>150</v>
      </c>
      <c r="W11" s="32"/>
      <c r="X11" s="3"/>
      <c r="Y11" s="32"/>
      <c r="Z11" s="3">
        <v>160</v>
      </c>
      <c r="AA11" s="32"/>
      <c r="AB11" s="9">
        <f t="shared" si="0"/>
        <v>1360</v>
      </c>
      <c r="AC11" s="32"/>
    </row>
    <row r="12" spans="1:29" x14ac:dyDescent="0.25">
      <c r="A12" s="5">
        <v>200132</v>
      </c>
      <c r="B12" s="23" t="s">
        <v>15</v>
      </c>
      <c r="C12" s="25"/>
      <c r="D12" s="35"/>
      <c r="E12" s="32"/>
      <c r="F12" s="7"/>
      <c r="G12" s="32"/>
      <c r="H12" s="7"/>
      <c r="I12" s="32"/>
      <c r="J12" s="7"/>
      <c r="K12" s="32"/>
      <c r="L12" s="7">
        <v>390</v>
      </c>
      <c r="M12" s="32"/>
      <c r="N12" s="7"/>
      <c r="O12" s="32"/>
      <c r="P12" s="7"/>
      <c r="Q12" s="32"/>
      <c r="R12" s="6"/>
      <c r="S12" s="32"/>
      <c r="T12" s="3"/>
      <c r="U12" s="32"/>
      <c r="V12" s="3"/>
      <c r="W12" s="32"/>
      <c r="X12" s="3"/>
      <c r="Y12" s="32"/>
      <c r="Z12" s="3">
        <v>160</v>
      </c>
      <c r="AA12" s="32"/>
      <c r="AB12" s="9">
        <f t="shared" si="0"/>
        <v>550</v>
      </c>
      <c r="AC12" s="32"/>
    </row>
    <row r="13" spans="1:29" x14ac:dyDescent="0.25">
      <c r="A13" s="5">
        <v>200138</v>
      </c>
      <c r="B13" s="23" t="s">
        <v>16</v>
      </c>
      <c r="C13" s="25">
        <v>14400</v>
      </c>
      <c r="D13" s="35"/>
      <c r="E13" s="32"/>
      <c r="F13" s="7">
        <v>9160</v>
      </c>
      <c r="G13" s="32"/>
      <c r="H13" s="7">
        <v>18240</v>
      </c>
      <c r="I13" s="32"/>
      <c r="J13" s="7">
        <v>14000</v>
      </c>
      <c r="K13" s="32"/>
      <c r="L13" s="7">
        <v>30020</v>
      </c>
      <c r="M13" s="32"/>
      <c r="N13" s="7">
        <v>34760</v>
      </c>
      <c r="O13" s="32"/>
      <c r="P13" s="7">
        <v>26680</v>
      </c>
      <c r="Q13" s="32"/>
      <c r="R13" s="6">
        <v>33100</v>
      </c>
      <c r="S13" s="32"/>
      <c r="T13" s="12">
        <v>19830</v>
      </c>
      <c r="U13" s="32"/>
      <c r="V13" s="3">
        <v>21440</v>
      </c>
      <c r="W13" s="32"/>
      <c r="X13" s="3">
        <v>29090</v>
      </c>
      <c r="Y13" s="32"/>
      <c r="Z13" s="3">
        <v>15580</v>
      </c>
      <c r="AA13" s="32"/>
      <c r="AB13" s="9">
        <f t="shared" si="0"/>
        <v>266300</v>
      </c>
      <c r="AC13" s="32"/>
    </row>
    <row r="14" spans="1:29" x14ac:dyDescent="0.25">
      <c r="A14" s="5">
        <v>200307</v>
      </c>
      <c r="B14" s="23" t="s">
        <v>20</v>
      </c>
      <c r="C14" s="25">
        <v>6680</v>
      </c>
      <c r="D14" s="35"/>
      <c r="E14" s="32"/>
      <c r="F14" s="7">
        <v>3820</v>
      </c>
      <c r="G14" s="32"/>
      <c r="H14" s="7">
        <v>6040</v>
      </c>
      <c r="I14" s="32"/>
      <c r="J14" s="7">
        <v>7040</v>
      </c>
      <c r="K14" s="32"/>
      <c r="L14" s="7">
        <v>15420</v>
      </c>
      <c r="M14" s="32"/>
      <c r="N14" s="7">
        <v>20880</v>
      </c>
      <c r="O14" s="32"/>
      <c r="P14" s="7">
        <v>6860</v>
      </c>
      <c r="Q14" s="32"/>
      <c r="R14" s="6">
        <v>13480</v>
      </c>
      <c r="S14" s="32"/>
      <c r="T14" s="12">
        <v>22010</v>
      </c>
      <c r="U14" s="32"/>
      <c r="V14" s="3">
        <v>15280</v>
      </c>
      <c r="W14" s="32"/>
      <c r="X14" s="3">
        <v>11950</v>
      </c>
      <c r="Y14" s="32"/>
      <c r="Z14" s="3">
        <v>10280</v>
      </c>
      <c r="AA14" s="32"/>
      <c r="AB14" s="9">
        <f t="shared" si="0"/>
        <v>139740</v>
      </c>
      <c r="AC14" s="32"/>
    </row>
    <row r="15" spans="1:29" ht="30" x14ac:dyDescent="0.25">
      <c r="A15" s="5">
        <v>160103</v>
      </c>
      <c r="B15" s="23" t="s">
        <v>21</v>
      </c>
      <c r="C15" s="25">
        <v>1680</v>
      </c>
      <c r="D15" s="36"/>
      <c r="E15" s="32"/>
      <c r="F15" s="7"/>
      <c r="G15" s="32"/>
      <c r="H15" s="7"/>
      <c r="I15" s="32"/>
      <c r="J15" s="7"/>
      <c r="K15" s="32"/>
      <c r="L15" s="7">
        <v>37470</v>
      </c>
      <c r="M15" s="32"/>
      <c r="N15" s="7">
        <v>0</v>
      </c>
      <c r="O15" s="32"/>
      <c r="P15" s="7">
        <v>0</v>
      </c>
      <c r="Q15" s="32"/>
      <c r="R15" s="6">
        <v>2440</v>
      </c>
      <c r="S15" s="32"/>
      <c r="T15" s="3"/>
      <c r="U15" s="32"/>
      <c r="V15" s="3">
        <v>2460</v>
      </c>
      <c r="W15" s="32"/>
      <c r="X15" s="3"/>
      <c r="Y15" s="32"/>
      <c r="Z15" s="3">
        <v>2780</v>
      </c>
      <c r="AA15" s="32"/>
      <c r="AB15" s="9">
        <f t="shared" si="0"/>
        <v>46830</v>
      </c>
      <c r="AC15" s="32"/>
    </row>
    <row r="16" spans="1:29" ht="30" x14ac:dyDescent="0.25">
      <c r="A16" s="5">
        <v>200303</v>
      </c>
      <c r="B16" s="17" t="s">
        <v>19</v>
      </c>
      <c r="C16" s="25"/>
      <c r="D16" s="29" t="s">
        <v>45</v>
      </c>
      <c r="E16" s="7">
        <f>C16</f>
        <v>0</v>
      </c>
      <c r="F16" s="7"/>
      <c r="G16" s="7">
        <f>F16</f>
        <v>0</v>
      </c>
      <c r="H16" s="7"/>
      <c r="I16" s="7">
        <f>H16</f>
        <v>0</v>
      </c>
      <c r="J16" s="7"/>
      <c r="K16" s="7">
        <f>J16</f>
        <v>0</v>
      </c>
      <c r="L16" s="7"/>
      <c r="M16" s="7">
        <f>L16</f>
        <v>0</v>
      </c>
      <c r="N16" s="7"/>
      <c r="O16" s="7">
        <f>N16</f>
        <v>0</v>
      </c>
      <c r="P16" s="7">
        <v>29740</v>
      </c>
      <c r="Q16" s="7">
        <f>P16</f>
        <v>29740</v>
      </c>
      <c r="R16" s="6">
        <v>11300</v>
      </c>
      <c r="S16" s="7">
        <f>R16</f>
        <v>11300</v>
      </c>
      <c r="T16" s="12">
        <v>19990</v>
      </c>
      <c r="U16" s="7">
        <f>T16</f>
        <v>19990</v>
      </c>
      <c r="V16" s="3">
        <v>15850</v>
      </c>
      <c r="W16" s="7">
        <f>V16</f>
        <v>15850</v>
      </c>
      <c r="X16" s="3">
        <v>10750</v>
      </c>
      <c r="Y16" s="7">
        <f>X16</f>
        <v>10750</v>
      </c>
      <c r="Z16" s="3">
        <v>21020</v>
      </c>
      <c r="AA16" s="7">
        <f>Z16</f>
        <v>21020</v>
      </c>
      <c r="AB16" s="9">
        <f t="shared" si="0"/>
        <v>108650</v>
      </c>
      <c r="AC16" s="7">
        <f>AB16</f>
        <v>108650</v>
      </c>
    </row>
    <row r="17" spans="1:29" ht="28.9" customHeight="1" x14ac:dyDescent="0.25">
      <c r="A17" s="5">
        <v>200135</v>
      </c>
      <c r="B17" s="20" t="s">
        <v>23</v>
      </c>
      <c r="C17" s="25">
        <f>1900</f>
        <v>1900</v>
      </c>
      <c r="D17" s="37" t="s">
        <v>32</v>
      </c>
      <c r="E17" s="32">
        <f>SUM(C17:C19)</f>
        <v>13610</v>
      </c>
      <c r="F17" s="7">
        <v>1860</v>
      </c>
      <c r="G17" s="32">
        <f>SUM(F17:F19)</f>
        <v>3840</v>
      </c>
      <c r="H17" s="7">
        <f>880</f>
        <v>880</v>
      </c>
      <c r="I17" s="32">
        <f>SUM(H17:H19)</f>
        <v>5620</v>
      </c>
      <c r="J17" s="7">
        <f>1920+1200</f>
        <v>3120</v>
      </c>
      <c r="K17" s="32">
        <f>SUM(J17:J19)</f>
        <v>10300</v>
      </c>
      <c r="L17" s="7">
        <f>1940+1380</f>
        <v>3320</v>
      </c>
      <c r="M17" s="32">
        <f>SUM(L17:L19)</f>
        <v>11540</v>
      </c>
      <c r="N17" s="7">
        <f>1300</f>
        <v>1300</v>
      </c>
      <c r="O17" s="32">
        <f>SUM(N17:N19)</f>
        <v>5380</v>
      </c>
      <c r="P17" s="7">
        <f>1760+1520</f>
        <v>3280</v>
      </c>
      <c r="Q17" s="32">
        <f>SUM(P17:P19)</f>
        <v>11940</v>
      </c>
      <c r="R17" s="6">
        <v>3780</v>
      </c>
      <c r="S17" s="32">
        <f>SUM(R17:R19)</f>
        <v>18440</v>
      </c>
      <c r="T17" s="14">
        <v>3500</v>
      </c>
      <c r="U17" s="32">
        <f>SUM(T17:T19)</f>
        <v>11820</v>
      </c>
      <c r="V17" s="3">
        <v>3800</v>
      </c>
      <c r="W17" s="32">
        <f>SUM(V17:V19)</f>
        <v>12020</v>
      </c>
      <c r="X17" s="3">
        <v>3740</v>
      </c>
      <c r="Y17" s="32">
        <f>SUM(X17:X19)</f>
        <v>9440</v>
      </c>
      <c r="Z17" s="3">
        <v>1880</v>
      </c>
      <c r="AA17" s="32">
        <f>SUM(Z17:Z19)</f>
        <v>7100</v>
      </c>
      <c r="AB17" s="9">
        <f t="shared" si="0"/>
        <v>32360</v>
      </c>
      <c r="AC17" s="32">
        <f>SUM(AB17:AB19)</f>
        <v>121050</v>
      </c>
    </row>
    <row r="18" spans="1:29" ht="28.9" customHeight="1" x14ac:dyDescent="0.25">
      <c r="A18" s="5">
        <v>200136</v>
      </c>
      <c r="B18" s="20" t="s">
        <v>24</v>
      </c>
      <c r="C18" s="25">
        <f>2160+730+3800</f>
        <v>6690</v>
      </c>
      <c r="D18" s="38"/>
      <c r="E18" s="32"/>
      <c r="F18" s="7">
        <v>780</v>
      </c>
      <c r="G18" s="32"/>
      <c r="H18" s="7">
        <f>2020+820+500</f>
        <v>3340</v>
      </c>
      <c r="I18" s="32"/>
      <c r="J18" s="7">
        <f>1000+3740+800</f>
        <v>5540</v>
      </c>
      <c r="K18" s="32"/>
      <c r="L18" s="7">
        <f>500+2680+780</f>
        <v>3960</v>
      </c>
      <c r="M18" s="32"/>
      <c r="N18" s="7">
        <f>1200+1300</f>
        <v>2500</v>
      </c>
      <c r="O18" s="32"/>
      <c r="P18" s="7">
        <f>3040+1300</f>
        <v>4340</v>
      </c>
      <c r="Q18" s="32"/>
      <c r="R18" s="6">
        <v>7460</v>
      </c>
      <c r="S18" s="32"/>
      <c r="T18" s="14">
        <v>5040</v>
      </c>
      <c r="U18" s="32"/>
      <c r="V18" s="3">
        <v>4980</v>
      </c>
      <c r="W18" s="32"/>
      <c r="X18" s="3">
        <v>2400</v>
      </c>
      <c r="Y18" s="32"/>
      <c r="Z18" s="3">
        <v>4060</v>
      </c>
      <c r="AA18" s="32"/>
      <c r="AB18" s="9">
        <f t="shared" si="0"/>
        <v>51090</v>
      </c>
      <c r="AC18" s="32"/>
    </row>
    <row r="19" spans="1:29" ht="15" customHeight="1" x14ac:dyDescent="0.25">
      <c r="A19" s="5">
        <v>200123</v>
      </c>
      <c r="B19" s="20" t="s">
        <v>25</v>
      </c>
      <c r="C19" s="25">
        <f>2240+900+1880</f>
        <v>5020</v>
      </c>
      <c r="D19" s="39"/>
      <c r="E19" s="32"/>
      <c r="F19" s="7">
        <v>1200</v>
      </c>
      <c r="G19" s="32"/>
      <c r="H19" s="7">
        <v>1400</v>
      </c>
      <c r="I19" s="32"/>
      <c r="J19" s="7">
        <f>1640</f>
        <v>1640</v>
      </c>
      <c r="K19" s="32"/>
      <c r="L19" s="7">
        <f>2340+1920</f>
        <v>4260</v>
      </c>
      <c r="M19" s="32"/>
      <c r="N19" s="7">
        <f>1580</f>
        <v>1580</v>
      </c>
      <c r="O19" s="32"/>
      <c r="P19" s="7">
        <f>2320+2000</f>
        <v>4320</v>
      </c>
      <c r="Q19" s="32"/>
      <c r="R19" s="6">
        <v>7200</v>
      </c>
      <c r="S19" s="32"/>
      <c r="T19" s="3">
        <v>3280</v>
      </c>
      <c r="U19" s="32"/>
      <c r="V19" s="3">
        <v>3240</v>
      </c>
      <c r="W19" s="32"/>
      <c r="X19" s="3">
        <v>3300</v>
      </c>
      <c r="Y19" s="32"/>
      <c r="Z19" s="3">
        <v>1160</v>
      </c>
      <c r="AA19" s="32"/>
      <c r="AB19" s="9">
        <f t="shared" si="0"/>
        <v>37600</v>
      </c>
      <c r="AC19" s="32"/>
    </row>
    <row r="20" spans="1:29" ht="30" x14ac:dyDescent="0.25">
      <c r="A20" s="5">
        <v>200301</v>
      </c>
      <c r="B20" s="22" t="s">
        <v>22</v>
      </c>
      <c r="C20" s="25">
        <v>221420</v>
      </c>
      <c r="D20" s="30" t="s">
        <v>46</v>
      </c>
      <c r="E20" s="7">
        <f>C20</f>
        <v>221420</v>
      </c>
      <c r="F20" s="7">
        <v>188260</v>
      </c>
      <c r="G20" s="7">
        <f>F20</f>
        <v>188260</v>
      </c>
      <c r="H20" s="7">
        <v>206360</v>
      </c>
      <c r="I20" s="7">
        <f>H20</f>
        <v>206360</v>
      </c>
      <c r="J20" s="7">
        <f>183800+9400</f>
        <v>193200</v>
      </c>
      <c r="K20" s="7">
        <f>J20</f>
        <v>193200</v>
      </c>
      <c r="L20" s="7">
        <v>254920</v>
      </c>
      <c r="M20" s="7">
        <f>L20</f>
        <v>254920</v>
      </c>
      <c r="N20" s="7">
        <v>287280</v>
      </c>
      <c r="O20" s="7">
        <f>N20</f>
        <v>287280</v>
      </c>
      <c r="P20" s="7">
        <v>276260</v>
      </c>
      <c r="Q20" s="7">
        <f>P20</f>
        <v>276260</v>
      </c>
      <c r="R20" s="6">
        <v>345820</v>
      </c>
      <c r="S20" s="7">
        <f>R20</f>
        <v>345820</v>
      </c>
      <c r="T20" s="12">
        <v>224220</v>
      </c>
      <c r="U20" s="7">
        <f>T20</f>
        <v>224220</v>
      </c>
      <c r="V20" s="3">
        <v>201080</v>
      </c>
      <c r="W20" s="7">
        <f>V20</f>
        <v>201080</v>
      </c>
      <c r="X20" s="3">
        <v>197080</v>
      </c>
      <c r="Y20" s="7">
        <f>X20</f>
        <v>197080</v>
      </c>
      <c r="Z20" s="3">
        <v>175220</v>
      </c>
      <c r="AA20" s="7">
        <f>Z20</f>
        <v>175220</v>
      </c>
      <c r="AB20" s="9">
        <f t="shared" si="0"/>
        <v>2771120</v>
      </c>
      <c r="AC20" s="7">
        <f>AB20</f>
        <v>2771120</v>
      </c>
    </row>
    <row r="21" spans="1:29" x14ac:dyDescent="0.25">
      <c r="A21" s="11" t="s">
        <v>5</v>
      </c>
      <c r="B21" s="11"/>
      <c r="C21" s="4">
        <f>SUM(C2:C20)</f>
        <v>671510</v>
      </c>
      <c r="D21" s="4"/>
      <c r="E21" s="4"/>
      <c r="F21" s="4">
        <f>SUM(F2:F20)</f>
        <v>571090</v>
      </c>
      <c r="G21" s="4"/>
      <c r="H21" s="4">
        <f>SUM(H2:H20)</f>
        <v>657770</v>
      </c>
      <c r="I21" s="4"/>
      <c r="J21" s="4">
        <f>SUM(J2:J20)</f>
        <v>643790</v>
      </c>
      <c r="K21" s="4"/>
      <c r="L21" s="4">
        <f>SUM(L2:L20)</f>
        <v>808050</v>
      </c>
      <c r="M21" s="4"/>
      <c r="N21" s="4">
        <f>SUM(N2:N20)</f>
        <v>829460</v>
      </c>
      <c r="O21" s="4"/>
      <c r="P21" s="4">
        <f>SUM(P2:P20)</f>
        <v>849660</v>
      </c>
      <c r="Q21" s="4"/>
      <c r="R21" s="4">
        <f>SUM(R2:R20)</f>
        <v>997990</v>
      </c>
      <c r="S21" s="4"/>
      <c r="T21" s="4">
        <f>SUM(T2:T20)</f>
        <v>737500</v>
      </c>
      <c r="U21" s="4"/>
      <c r="V21" s="4">
        <f>SUM(V2:V20)</f>
        <v>688040</v>
      </c>
      <c r="W21" s="4"/>
      <c r="X21" s="4">
        <f>SUM(X2:X20)</f>
        <v>619620</v>
      </c>
      <c r="Y21" s="4"/>
      <c r="Z21" s="4">
        <f>SUM(Z2:Z20)</f>
        <v>606590</v>
      </c>
      <c r="AA21" s="4"/>
      <c r="AB21" s="4">
        <f>SUM(C21:Z21)</f>
        <v>8681070</v>
      </c>
      <c r="AC21" s="4"/>
    </row>
    <row r="22" spans="1:29" x14ac:dyDescent="0.25">
      <c r="A22" s="11" t="s">
        <v>47</v>
      </c>
      <c r="B22" s="11"/>
      <c r="C22" s="4">
        <f>SUM(C2:C20)-C20</f>
        <v>450090</v>
      </c>
      <c r="D22" s="4"/>
      <c r="E22" s="4"/>
      <c r="F22" s="4">
        <f>SUM(F2:F20)-F20</f>
        <v>382830</v>
      </c>
      <c r="G22" s="4"/>
      <c r="H22" s="4">
        <f>SUM(H2:H20)-H20</f>
        <v>451410</v>
      </c>
      <c r="I22" s="4"/>
      <c r="J22" s="4">
        <f>SUM(J2:J20)-J20</f>
        <v>450590</v>
      </c>
      <c r="K22" s="4"/>
      <c r="L22" s="4">
        <f>SUM(L2:L20)-L20</f>
        <v>553130</v>
      </c>
      <c r="M22" s="4"/>
      <c r="N22" s="4">
        <f>SUM(N2:N20)-N20</f>
        <v>542180</v>
      </c>
      <c r="O22" s="4"/>
      <c r="P22" s="4">
        <f>SUM(P2:P20)-P20</f>
        <v>573400</v>
      </c>
      <c r="Q22" s="4"/>
      <c r="R22" s="4">
        <f>SUM(R2:R20)-R20</f>
        <v>652170</v>
      </c>
      <c r="S22" s="4"/>
      <c r="T22" s="4">
        <f>SUM(T2:T20)-T20</f>
        <v>513280</v>
      </c>
      <c r="U22" s="4"/>
      <c r="V22" s="4">
        <f>SUM(V2:V20)-V20</f>
        <v>486960</v>
      </c>
      <c r="W22" s="4"/>
      <c r="X22" s="4">
        <f>SUM(X2:X20)-X20</f>
        <v>422540</v>
      </c>
      <c r="Y22" s="4"/>
      <c r="Z22" s="4">
        <f>SUM(Z2:Z20)-Z20</f>
        <v>431370</v>
      </c>
      <c r="AA22" s="4"/>
      <c r="AB22" s="4">
        <f>SUM(C22:Z22)</f>
        <v>5909950</v>
      </c>
      <c r="AC22" s="4"/>
    </row>
    <row r="23" spans="1:29" x14ac:dyDescent="0.25">
      <c r="A23" s="11" t="s">
        <v>48</v>
      </c>
      <c r="B23" s="11"/>
      <c r="C23" s="4">
        <f>C20</f>
        <v>221420</v>
      </c>
      <c r="D23" s="4"/>
      <c r="E23" s="4"/>
      <c r="F23" s="4">
        <f t="shared" ref="F23:Z23" si="2">F20</f>
        <v>188260</v>
      </c>
      <c r="G23" s="4"/>
      <c r="H23" s="4">
        <f t="shared" si="2"/>
        <v>206360</v>
      </c>
      <c r="I23" s="4"/>
      <c r="J23" s="4">
        <f t="shared" si="2"/>
        <v>193200</v>
      </c>
      <c r="K23" s="4"/>
      <c r="L23" s="4">
        <f t="shared" si="2"/>
        <v>254920</v>
      </c>
      <c r="M23" s="4"/>
      <c r="N23" s="4">
        <f t="shared" si="2"/>
        <v>287280</v>
      </c>
      <c r="O23" s="4"/>
      <c r="P23" s="4">
        <f t="shared" si="2"/>
        <v>276260</v>
      </c>
      <c r="Q23" s="4"/>
      <c r="R23" s="4">
        <f t="shared" si="2"/>
        <v>345820</v>
      </c>
      <c r="S23" s="4"/>
      <c r="T23" s="4">
        <f t="shared" si="2"/>
        <v>224220</v>
      </c>
      <c r="U23" s="4"/>
      <c r="V23" s="4">
        <f t="shared" si="2"/>
        <v>201080</v>
      </c>
      <c r="W23" s="4"/>
      <c r="X23" s="4">
        <f t="shared" si="2"/>
        <v>197080</v>
      </c>
      <c r="Y23" s="4"/>
      <c r="Z23" s="4">
        <f t="shared" si="2"/>
        <v>175220</v>
      </c>
      <c r="AA23" s="4"/>
      <c r="AB23" s="4">
        <f>SUM(C23:Z23)</f>
        <v>2771120</v>
      </c>
      <c r="AC23" s="4"/>
    </row>
    <row r="24" spans="1:29" x14ac:dyDescent="0.25">
      <c r="A24" s="11" t="s">
        <v>3</v>
      </c>
      <c r="B24" s="11"/>
      <c r="C24" s="2">
        <f t="shared" ref="C24:AB24" si="3">C22/C21</f>
        <v>0.67026552099000758</v>
      </c>
      <c r="D24" s="2"/>
      <c r="E24" s="2"/>
      <c r="F24" s="2">
        <f t="shared" ref="F24:Z24" si="4">F22/F21</f>
        <v>0.67034968218669566</v>
      </c>
      <c r="G24" s="2"/>
      <c r="H24" s="2">
        <f t="shared" si="4"/>
        <v>0.68627331742098296</v>
      </c>
      <c r="I24" s="2"/>
      <c r="J24" s="2">
        <f t="shared" si="4"/>
        <v>0.69990214200282697</v>
      </c>
      <c r="K24" s="2"/>
      <c r="L24" s="2">
        <f t="shared" si="4"/>
        <v>0.68452447249551385</v>
      </c>
      <c r="M24" s="2"/>
      <c r="N24" s="2">
        <f t="shared" si="4"/>
        <v>0.65365418465025438</v>
      </c>
      <c r="O24" s="2"/>
      <c r="P24" s="2">
        <f t="shared" si="4"/>
        <v>0.67485817856554386</v>
      </c>
      <c r="Q24" s="2"/>
      <c r="R24" s="2">
        <f t="shared" si="4"/>
        <v>0.65348350183869575</v>
      </c>
      <c r="S24" s="2"/>
      <c r="T24" s="2">
        <f t="shared" si="4"/>
        <v>0.69597288135593216</v>
      </c>
      <c r="U24" s="2"/>
      <c r="V24" s="2">
        <f t="shared" si="4"/>
        <v>0.70774954944479973</v>
      </c>
      <c r="W24" s="2"/>
      <c r="X24" s="2">
        <f t="shared" si="4"/>
        <v>0.68193408863496985</v>
      </c>
      <c r="Y24" s="2"/>
      <c r="Z24" s="2">
        <f t="shared" si="4"/>
        <v>0.71113931980415113</v>
      </c>
      <c r="AA24" s="2"/>
      <c r="AB24" s="2">
        <f t="shared" si="3"/>
        <v>0.68078589390478361</v>
      </c>
      <c r="AC24" s="2"/>
    </row>
    <row r="30" spans="1:29" x14ac:dyDescent="0.25">
      <c r="T30" s="10"/>
      <c r="U30" s="10"/>
    </row>
  </sheetData>
  <mergeCells count="56">
    <mergeCell ref="D10:D15"/>
    <mergeCell ref="D17:D19"/>
    <mergeCell ref="G2:G3"/>
    <mergeCell ref="G4:G6"/>
    <mergeCell ref="G10:G15"/>
    <mergeCell ref="G17:G19"/>
    <mergeCell ref="E2:E3"/>
    <mergeCell ref="E4:E6"/>
    <mergeCell ref="E10:E15"/>
    <mergeCell ref="E17:E19"/>
    <mergeCell ref="D2:D3"/>
    <mergeCell ref="D4:D6"/>
    <mergeCell ref="I2:I3"/>
    <mergeCell ref="I4:I6"/>
    <mergeCell ref="I10:I15"/>
    <mergeCell ref="I17:I19"/>
    <mergeCell ref="K2:K3"/>
    <mergeCell ref="K4:K6"/>
    <mergeCell ref="K10:K15"/>
    <mergeCell ref="K17:K19"/>
    <mergeCell ref="M2:M3"/>
    <mergeCell ref="M4:M6"/>
    <mergeCell ref="M10:M15"/>
    <mergeCell ref="M17:M19"/>
    <mergeCell ref="O2:O3"/>
    <mergeCell ref="O4:O6"/>
    <mergeCell ref="O10:O15"/>
    <mergeCell ref="O17:O19"/>
    <mergeCell ref="Q2:Q3"/>
    <mergeCell ref="Q4:Q6"/>
    <mergeCell ref="Q10:Q15"/>
    <mergeCell ref="Q17:Q19"/>
    <mergeCell ref="S2:S3"/>
    <mergeCell ref="S4:S6"/>
    <mergeCell ref="S10:S15"/>
    <mergeCell ref="S17:S19"/>
    <mergeCell ref="U2:U3"/>
    <mergeCell ref="U4:U6"/>
    <mergeCell ref="U10:U15"/>
    <mergeCell ref="U17:U19"/>
    <mergeCell ref="W2:W3"/>
    <mergeCell ref="W4:W6"/>
    <mergeCell ref="W10:W15"/>
    <mergeCell ref="W17:W19"/>
    <mergeCell ref="AC2:AC3"/>
    <mergeCell ref="AC4:AC6"/>
    <mergeCell ref="AC10:AC15"/>
    <mergeCell ref="AC17:AC19"/>
    <mergeCell ref="Y2:Y3"/>
    <mergeCell ref="Y4:Y6"/>
    <mergeCell ref="Y10:Y15"/>
    <mergeCell ref="Y17:Y19"/>
    <mergeCell ref="AA2:AA3"/>
    <mergeCell ref="AA4:AA6"/>
    <mergeCell ref="AA10:AA15"/>
    <mergeCell ref="AA17:AA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99E9D-3858-4E7F-9B0C-3BC41927E07D}">
  <dimension ref="A1"/>
  <sheetViews>
    <sheetView zoomScale="40" zoomScaleNormal="40" workbookViewId="0">
      <selection activeCell="AF77" sqref="AF7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A0C0C-2160-4572-9206-9858E64F4BFF}">
  <dimension ref="A1"/>
  <sheetViews>
    <sheetView topLeftCell="D1" zoomScale="40" zoomScaleNormal="40" workbookViewId="0">
      <selection activeCell="AI69" sqref="AI69:AJ6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C3F29-EAED-4F2B-B8EE-348D60DE9945}">
  <dimension ref="A1"/>
  <sheetViews>
    <sheetView zoomScale="40" zoomScaleNormal="40" workbookViewId="0">
      <selection activeCell="AG80" sqref="AG8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ED405-0362-4186-ACE2-C6BAD41EA764}">
  <dimension ref="A1"/>
  <sheetViews>
    <sheetView zoomScale="40" zoomScaleNormal="40" workbookViewId="0">
      <selection activeCell="AI61" sqref="AI6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84BFC-3E00-413C-B15C-B74BAE3BBB37}">
  <dimension ref="A1"/>
  <sheetViews>
    <sheetView topLeftCell="D1" zoomScale="40" zoomScaleNormal="40" workbookViewId="0">
      <selection activeCell="AI92" sqref="AI9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C9BC9-C622-4DE6-995B-2CC1DBFE401F}">
  <dimension ref="A1"/>
  <sheetViews>
    <sheetView zoomScale="40" zoomScaleNormal="40" workbookViewId="0">
      <selection activeCell="AL77" sqref="AL7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25C86-1E76-4221-8FB9-56306A1D3A06}">
  <dimension ref="A1"/>
  <sheetViews>
    <sheetView topLeftCell="B1" zoomScale="55" zoomScaleNormal="55" workbookViewId="0">
      <selection activeCell="AJ59" sqref="AJ5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1</vt:i4>
      </vt:variant>
    </vt:vector>
  </HeadingPairs>
  <TitlesOfParts>
    <vt:vector size="16" baseType="lpstr">
      <vt:lpstr>2023</vt:lpstr>
      <vt:lpstr>Grafici</vt:lpstr>
      <vt:lpstr>GEN</vt:lpstr>
      <vt:lpstr>FEB</vt:lpstr>
      <vt:lpstr>MAR</vt:lpstr>
      <vt:lpstr>APR</vt:lpstr>
      <vt:lpstr>MAG</vt:lpstr>
      <vt:lpstr>GIU</vt:lpstr>
      <vt:lpstr>LUG</vt:lpstr>
      <vt:lpstr>AGO</vt:lpstr>
      <vt:lpstr>SET</vt:lpstr>
      <vt:lpstr>OTT</vt:lpstr>
      <vt:lpstr>NOV</vt:lpstr>
      <vt:lpstr>DIC</vt:lpstr>
      <vt:lpstr>ANNO</vt:lpstr>
      <vt:lpstr>'2023'!Area_stampa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Domenico Miccolis</dc:creator>
  <cp:lastModifiedBy>Domenico Miccolis</cp:lastModifiedBy>
  <cp:lastPrinted>2024-02-23T13:53:40Z</cp:lastPrinted>
  <dcterms:created xsi:type="dcterms:W3CDTF">2023-09-21T15:08:05Z</dcterms:created>
  <dcterms:modified xsi:type="dcterms:W3CDTF">2024-02-23T14:18:03Z</dcterms:modified>
</cp:coreProperties>
</file>